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清单说明" sheetId="14" r:id="rId1"/>
    <sheet name="汇总" sheetId="9" r:id="rId2"/>
    <sheet name="公开路" sheetId="4" r:id="rId3"/>
    <sheet name="集团路" sheetId="12" r:id="rId4"/>
  </sheets>
  <calcPr calcId="144525"/>
</workbook>
</file>

<file path=xl/sharedStrings.xml><?xml version="1.0" encoding="utf-8"?>
<sst xmlns="http://schemas.openxmlformats.org/spreadsheetml/2006/main" count="333" uniqueCount="175">
  <si>
    <t>南昌南管理中心东乡养护所房建维修工程量清单说明</t>
  </si>
  <si>
    <r>
      <rPr>
        <b/>
        <sz val="10.5"/>
        <color theme="1"/>
        <rFont val="Calibri"/>
        <charset val="134"/>
      </rPr>
      <t>1.</t>
    </r>
    <r>
      <rPr>
        <b/>
        <sz val="10.5"/>
        <color theme="1"/>
        <rFont val="宋体"/>
        <charset val="134"/>
      </rPr>
      <t>工程量清单说明</t>
    </r>
  </si>
  <si>
    <r>
      <rPr>
        <sz val="10.5"/>
        <color theme="1"/>
        <rFont val="宋体"/>
        <charset val="134"/>
      </rPr>
      <t>1.1 本工程量清单是根据采购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</si>
  <si>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0.5"/>
        <color theme="1"/>
        <rFont val="宋体"/>
        <charset val="134"/>
      </rPr>
      <t>1.2 本工程量清单应与采购文件中的采购响应人须知、合同条款、技术规范及图纸等一起阅读和理解。</t>
    </r>
  </si>
  <si>
    <r>
      <rPr>
        <sz val="10.5"/>
        <color theme="1"/>
        <rFont val="宋体"/>
        <charset val="134"/>
      </rPr>
      <t>1.3本工程量清单中所列工程数量是估算的或设计的预计数量，仅作为响应报价的共同基础，不能作为最终结算与支付的依据。实际支付应按实际完成的工程量，由承包人按技术规范规定的计量方法，以采购认可的尺寸、断面计量，按本工程量清单的单价和总额价计算支付金额；或者，根据具体情况，按合同条款第15．4款的规定，由采购人确定的单价或总额价计算支付额。</t>
    </r>
  </si>
  <si>
    <r>
      <rPr>
        <sz val="10.5"/>
        <color theme="1"/>
        <rFont val="宋体"/>
        <charset val="134"/>
      </rPr>
      <t>1.4 工程量清单各章是按第七章“技术规范”的相应章次编号的，因此，工程量清单中各章的工程子目的范围与计量等应与“技术规范”相应章节的范围、计量与支付条款结合起来理解或解释。</t>
    </r>
  </si>
  <si>
    <r>
      <rPr>
        <sz val="10.5"/>
        <color theme="1"/>
        <rFont val="宋体"/>
        <charset val="134"/>
      </rPr>
      <t>1.5 对作业和材料的—般说明或规定，未重复写入工程量清单内，在给工程量清单各子目标价前，应参阅第七章“技术规范”的有关内容。</t>
    </r>
  </si>
  <si>
    <r>
      <rPr>
        <sz val="10.5"/>
        <color theme="1"/>
        <rFont val="宋体"/>
        <charset val="134"/>
      </rPr>
      <t>1.6 工程量清单中所列工程量的变动，丝毫不会降低或影响合同条款的效力，也不免除承包人按规定的标准进行施工和修复缺陷的责任。</t>
    </r>
  </si>
  <si>
    <r>
      <rPr>
        <b/>
        <sz val="10.5"/>
        <color theme="1"/>
        <rFont val="Times New Roman"/>
        <charset val="134"/>
      </rPr>
      <t>2</t>
    </r>
    <r>
      <rPr>
        <b/>
        <sz val="10.5"/>
        <color theme="1"/>
        <rFont val="宋体"/>
        <charset val="134"/>
      </rPr>
      <t>．响应报价说明</t>
    </r>
  </si>
  <si>
    <r>
      <rPr>
        <sz val="10.5"/>
        <color theme="1"/>
        <rFont val="宋体"/>
        <charset val="134"/>
      </rPr>
      <t>2.1 工程量清单中的每一子目须填入单价或价格，且只允许有一个报价。</t>
    </r>
  </si>
  <si>
    <r>
      <rPr>
        <sz val="10.5"/>
        <color theme="1"/>
        <rFont val="宋体"/>
        <charset val="134"/>
      </rPr>
      <t>2.2 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</si>
  <si>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5"/>
        <color theme="1"/>
        <rFont val="宋体"/>
        <charset val="134"/>
      </rPr>
      <t>2.3 工程量清单中采购响应人没有填入单价或价格的子目，其费用视为己分摊在工程量清单中其他相关子目的单价或价格之中。承包人必须按采购人指令完成工程量清单中未填入单价或价格的子目，但不能得到结算与支付。</t>
    </r>
  </si>
  <si>
    <r>
      <rPr>
        <sz val="10.5"/>
        <color theme="1"/>
        <rFont val="宋体"/>
        <charset val="134"/>
      </rPr>
      <t>2.4 符合合同条款规定的全部费用应认为已被计入有标价的工程量清单所列各子目之中，未列子目不予计量的工作，其费用应视为已分摊在本合同工程的有关子目的单价或总额价之中。</t>
    </r>
  </si>
  <si>
    <r>
      <rPr>
        <sz val="10.5"/>
        <color theme="1"/>
        <rFont val="宋体"/>
        <charset val="134"/>
      </rPr>
      <t>2.5承包人用于本合同工程的各类装备的提供、运输、维护、拆卸、拼装等支付的费用，已包括在工程量清单的单价与总额价之中。</t>
    </r>
  </si>
  <si>
    <r>
      <rPr>
        <sz val="10.5"/>
        <color theme="1"/>
        <rFont val="宋体"/>
        <charset val="134"/>
      </rPr>
      <t>2.6 工程量清单中各项金额均以人民币（元）结算。</t>
    </r>
  </si>
  <si>
    <r>
      <rPr>
        <b/>
        <sz val="10.5"/>
        <color theme="1"/>
        <rFont val="Calibri"/>
        <charset val="134"/>
      </rPr>
      <t>3</t>
    </r>
    <r>
      <rPr>
        <b/>
        <sz val="10.5"/>
        <color theme="1"/>
        <rFont val="宋体"/>
        <charset val="134"/>
      </rPr>
      <t>．计日工说明</t>
    </r>
  </si>
  <si>
    <r>
      <rPr>
        <b/>
        <sz val="10.5"/>
        <color theme="1"/>
        <rFont val="宋体"/>
        <charset val="134"/>
      </rPr>
      <t>不适用。</t>
    </r>
  </si>
  <si>
    <r>
      <rPr>
        <b/>
        <sz val="10.5"/>
        <color theme="1"/>
        <rFont val="Calibri"/>
        <charset val="134"/>
      </rPr>
      <t>4</t>
    </r>
    <r>
      <rPr>
        <b/>
        <sz val="10.5"/>
        <color theme="1"/>
        <rFont val="宋体"/>
        <charset val="134"/>
      </rPr>
      <t>．其他说明</t>
    </r>
  </si>
  <si>
    <r>
      <rPr>
        <sz val="10.5"/>
        <color theme="1"/>
        <rFont val="宋体"/>
        <charset val="134"/>
      </rPr>
      <t>4.1、工程量清单另册出版；</t>
    </r>
  </si>
  <si>
    <t>4.2、工程量清单在报名时随采购文件一并领取。</t>
  </si>
  <si>
    <t>南昌南管理中心东乡养护所房建维修工程                                                  工程量清单</t>
  </si>
  <si>
    <t>序号</t>
  </si>
  <si>
    <t>路段</t>
  </si>
  <si>
    <t>施工地点</t>
  </si>
  <si>
    <t>最高响应限价（元）</t>
  </si>
  <si>
    <t>响应报价（元）</t>
  </si>
  <si>
    <t>备注</t>
  </si>
  <si>
    <t>公开路</t>
  </si>
  <si>
    <t>养护所及邓家站</t>
  </si>
  <si>
    <t>杨梅岭养护站</t>
  </si>
  <si>
    <t>玉山养护站</t>
  </si>
  <si>
    <t>保险费（按合同条款规定提供建筑工程一切险）</t>
  </si>
  <si>
    <t>保险费（按合同条款规定提供第三者责任险）</t>
  </si>
  <si>
    <t>安全生产费（1.5%）</t>
  </si>
  <si>
    <t>集团路</t>
  </si>
  <si>
    <t>罗湖养护站</t>
  </si>
  <si>
    <t>洛市养护站</t>
  </si>
  <si>
    <t>合计</t>
  </si>
  <si>
    <t>南昌南管理中心东乡养护所房建工程量清单（公开路）</t>
  </si>
  <si>
    <t>项目名称</t>
  </si>
  <si>
    <t>单位</t>
  </si>
  <si>
    <t>数量</t>
  </si>
  <si>
    <t>控制上限单价(元)</t>
  </si>
  <si>
    <t>控制合价（元）</t>
  </si>
  <si>
    <t>响应单价(元)</t>
  </si>
  <si>
    <t>响应合价(元)</t>
  </si>
  <si>
    <t>备  注</t>
  </si>
  <si>
    <t>养护所及邓家养护站</t>
  </si>
  <si>
    <t>一</t>
  </si>
  <si>
    <t>宿舍卫生间</t>
  </si>
  <si>
    <t>原卫生间整体拆除至毛坯及清运</t>
  </si>
  <si>
    <t>立方米</t>
  </si>
  <si>
    <t>水电改造（含热水器拆装）</t>
  </si>
  <si>
    <t>间</t>
  </si>
  <si>
    <t>给排水和电路改造及安装</t>
  </si>
  <si>
    <t>墙地面防水（含找平）</t>
  </si>
  <si>
    <t>平方米</t>
  </si>
  <si>
    <t>墙面、地面防水及墙面防火等</t>
  </si>
  <si>
    <t>瓷砖铺贴（含瓷砖材料）</t>
  </si>
  <si>
    <t>铝板吊顶（含骨架等）</t>
  </si>
  <si>
    <t>卫浴灯光、淋雨、浴霸、及五金件</t>
  </si>
  <si>
    <t>套</t>
  </si>
  <si>
    <t>洗手台整体更换</t>
  </si>
  <si>
    <t>门更换</t>
  </si>
  <si>
    <t>趟</t>
  </si>
  <si>
    <t>墙面修复</t>
  </si>
  <si>
    <t>房间内发霉、脱落墙面修复</t>
  </si>
  <si>
    <t>小计</t>
  </si>
  <si>
    <t>二</t>
  </si>
  <si>
    <t>公共卫生间（含外厅）</t>
  </si>
  <si>
    <t>水电改造</t>
  </si>
  <si>
    <t>给排水换新布电安装及钻孔等</t>
  </si>
  <si>
    <t>3间公共卫生间</t>
  </si>
  <si>
    <t>卫生间灯光及五金件</t>
  </si>
  <si>
    <t>6个小卫生间</t>
  </si>
  <si>
    <t>卫生间门更换</t>
  </si>
  <si>
    <t>制作 隔墙</t>
  </si>
  <si>
    <t>3.4*2.8</t>
  </si>
  <si>
    <t>蹲位隔断</t>
  </si>
  <si>
    <t>6个卫生间</t>
  </si>
  <si>
    <t>三</t>
  </si>
  <si>
    <t>办公及宿舍大门更换</t>
  </si>
  <si>
    <t>办公楼北门更换自吸门</t>
  </si>
  <si>
    <t>宽：2.69米   高：2.83米</t>
  </si>
  <si>
    <t>宿舍楼西门更换自吸门</t>
  </si>
  <si>
    <t>宽：1.60米  高：3.35米</t>
  </si>
  <si>
    <t>养护所及邓家站合计</t>
  </si>
  <si>
    <t>宿舍楼</t>
  </si>
  <si>
    <t>铲除旧地砖、清运；</t>
  </si>
  <si>
    <t>抹砂浆找平，涂刷防水涂料两遍；</t>
  </si>
  <si>
    <t>瓷砖铺贴</t>
  </si>
  <si>
    <t>铺贴地面防滑砖、勾缝；</t>
  </si>
  <si>
    <t>更换宿舍大门</t>
  </si>
  <si>
    <t>扇</t>
  </si>
  <si>
    <t>拆除旧门，清运，安装新门；</t>
  </si>
  <si>
    <t>精钢纱网门</t>
  </si>
  <si>
    <t>拆除旧门，安装新纱网门；</t>
  </si>
  <si>
    <t>卫生间更换卫生间门</t>
  </si>
  <si>
    <t>拆除旧门，安装新门；</t>
  </si>
  <si>
    <t>卫生间更换洗脸盆</t>
  </si>
  <si>
    <t>个</t>
  </si>
  <si>
    <t>安装洗脸盆（含龙头、角阀、软管）；</t>
  </si>
  <si>
    <t>宿舍墙面修复</t>
  </si>
  <si>
    <t>清理基层；刮腻子2-3遍；涂刷乳胶漆2-3遍（含措施费等）；</t>
  </si>
  <si>
    <t>办公楼</t>
  </si>
  <si>
    <t>办公楼公共区域内墙刷漆（一二三楼）</t>
  </si>
  <si>
    <t>办公室墙面修复</t>
  </si>
  <si>
    <t>办公楼外墙局部修复</t>
  </si>
  <si>
    <t>办公楼外墙更换排水管</t>
  </si>
  <si>
    <t>米</t>
  </si>
  <si>
    <t>拆除旧排水管，安装新排水管；</t>
  </si>
  <si>
    <t>杨梅岭养护站合计</t>
  </si>
  <si>
    <t>食堂及宿舍</t>
  </si>
  <si>
    <t>养护站食堂及宿舍楼电路改造用电线25平方铜芯线</t>
  </si>
  <si>
    <t>160A(3P)空气开关</t>
  </si>
  <si>
    <t>32A(3P)空气开关</t>
  </si>
  <si>
    <t>院区</t>
  </si>
  <si>
    <t>院区外墙局部修复</t>
  </si>
  <si>
    <t>1.清理基层；2.刮腻子2-3遍；3.涂刷乳胶漆2-3遍（含措施费等）。</t>
  </si>
  <si>
    <t>门卫室</t>
  </si>
  <si>
    <t>门卫室侧门更换锁</t>
  </si>
  <si>
    <t>把</t>
  </si>
  <si>
    <t>拆除旧所和安装新锁。</t>
  </si>
  <si>
    <t>四</t>
  </si>
  <si>
    <t>办公楼更换雅格丽贴纸制度牌</t>
  </si>
  <si>
    <t>办公楼新增雅格丽板制度牌</t>
  </si>
  <si>
    <t>办公楼更换雅格丽板公示栏</t>
  </si>
  <si>
    <t>办公楼公共区域内墙修复（一二楼）</t>
  </si>
  <si>
    <t>1.拆除旧排水管；2.安装新排水管。</t>
  </si>
  <si>
    <t>玉山养护站合计</t>
  </si>
  <si>
    <t>总额</t>
  </si>
  <si>
    <t>安全生产费（1.5%)</t>
  </si>
  <si>
    <t>公开路总计</t>
  </si>
  <si>
    <t>南昌南管理中心东乡养护所房建工程量清单（集团路）</t>
  </si>
  <si>
    <t>供水管网改造</t>
  </si>
  <si>
    <t>主管PE管φ110</t>
  </si>
  <si>
    <t>主管配件</t>
  </si>
  <si>
    <t>管槽开挖、回填</t>
  </si>
  <si>
    <t>砼路面开槽</t>
  </si>
  <si>
    <t>砼路面修复</t>
  </si>
  <si>
    <t>院区绿化PE管φ32</t>
  </si>
  <si>
    <t>院区绿化管配件</t>
  </si>
  <si>
    <t>根</t>
  </si>
  <si>
    <t>绿化管槽开挖、回填</t>
  </si>
  <si>
    <t>闸阀</t>
  </si>
  <si>
    <t>电网（弱、强电）改造</t>
  </si>
  <si>
    <t>办公楼弱电线路整治</t>
  </si>
  <si>
    <t>不锈钢线盒更换</t>
  </si>
  <si>
    <t>办公楼、培训室电路检修更换</t>
  </si>
  <si>
    <t>1.5平方电线</t>
  </si>
  <si>
    <t>卷</t>
  </si>
  <si>
    <t>PVC线槽</t>
  </si>
  <si>
    <t>感应开关</t>
  </si>
  <si>
    <t>开关</t>
  </si>
  <si>
    <t>节能灯</t>
  </si>
  <si>
    <t>盏</t>
  </si>
  <si>
    <t>内墙修复</t>
  </si>
  <si>
    <t>1.清理基层；2.刮腻子2-3遍；           3.涂刷乳胶漆2-3遍（含措施费等）</t>
  </si>
  <si>
    <t>罗湖养护站合计</t>
  </si>
  <si>
    <t>员工宿舍</t>
  </si>
  <si>
    <t>卫生间冲水闸阀</t>
  </si>
  <si>
    <t>更换房门锁</t>
  </si>
  <si>
    <t>房间铝合金纱门</t>
  </si>
  <si>
    <t>宽：0.84米   高：2.01米</t>
  </si>
  <si>
    <t>宿舍大门更换自吸门</t>
  </si>
  <si>
    <t>宽：1.48米   高：2.04米</t>
  </si>
  <si>
    <t>食堂</t>
  </si>
  <si>
    <t>厨房防水处理</t>
  </si>
  <si>
    <t>厨房更换吊顶</t>
  </si>
  <si>
    <t>新增厨房304不锈钢储水箱</t>
  </si>
  <si>
    <t>安装2立方米水箱及附属配件</t>
  </si>
  <si>
    <t>仓库</t>
  </si>
  <si>
    <t>应急仓库屋顶除锈刷漆</t>
  </si>
  <si>
    <t>洛市养护站合计</t>
  </si>
  <si>
    <t>集团路总计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</si>
</sst>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0"/>
      <name val="楷体_GB2312"/>
      <charset val="134"/>
    </font>
    <font>
      <sz val="10"/>
      <name val="宋体"/>
      <charset val="134"/>
    </font>
    <font>
      <b/>
      <sz val="12"/>
      <name val="仿宋_GB2312"/>
      <charset val="134"/>
    </font>
    <font>
      <sz val="12"/>
      <name val="楷体_GB2312"/>
      <charset val="134"/>
    </font>
    <font>
      <b/>
      <sz val="16"/>
      <name val="宋体"/>
      <charset val="134"/>
    </font>
    <font>
      <b/>
      <sz val="10"/>
      <color theme="1"/>
      <name val="宋体"/>
      <charset val="134"/>
      <scheme val="minor"/>
    </font>
    <font>
      <b/>
      <sz val="10"/>
      <name val="宋体"/>
      <charset val="134"/>
    </font>
    <font>
      <b/>
      <sz val="11"/>
      <name val="宋体"/>
      <charset val="134"/>
    </font>
    <font>
      <sz val="10"/>
      <color theme="1"/>
      <name val="宋体"/>
      <charset val="134"/>
      <scheme val="minor"/>
    </font>
    <font>
      <sz val="10"/>
      <color theme="1"/>
      <name val="宋体"/>
      <charset val="134"/>
    </font>
    <font>
      <sz val="18"/>
      <name val="楷体_GB2312"/>
      <charset val="134"/>
    </font>
    <font>
      <b/>
      <sz val="10"/>
      <color theme="1"/>
      <name val="宋体"/>
      <charset val="134"/>
    </font>
    <font>
      <sz val="11"/>
      <name val="宋体"/>
      <charset val="134"/>
    </font>
    <font>
      <sz val="10"/>
      <name val="宋体"/>
      <charset val="134"/>
      <scheme val="minor"/>
    </font>
    <font>
      <b/>
      <sz val="11"/>
      <color theme="1"/>
      <name val="宋体"/>
      <charset val="134"/>
      <scheme val="minor"/>
    </font>
    <font>
      <b/>
      <sz val="10.5"/>
      <color theme="1"/>
      <name val="Calibri"/>
      <charset val="134"/>
    </font>
    <font>
      <sz val="10.5"/>
      <color theme="1"/>
      <name val="宋体"/>
      <charset val="134"/>
    </font>
    <font>
      <b/>
      <sz val="10.5"/>
      <color theme="1"/>
      <name val="Times New Roman"/>
      <charset val="134"/>
    </font>
    <font>
      <b/>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3" borderId="23" applyNumberFormat="0" applyAlignment="0" applyProtection="0">
      <alignment vertical="center"/>
    </xf>
    <xf numFmtId="0" fontId="29" fillId="4" borderId="24" applyNumberFormat="0" applyAlignment="0" applyProtection="0">
      <alignment vertical="center"/>
    </xf>
    <xf numFmtId="0" fontId="30" fillId="4" borderId="23" applyNumberFormat="0" applyAlignment="0" applyProtection="0">
      <alignment vertical="center"/>
    </xf>
    <xf numFmtId="0" fontId="31" fillId="5"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cellStyleXfs>
  <cellXfs count="9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5" fillId="0" borderId="0" xfId="0" applyFont="1" applyFill="1" applyAlignment="1">
      <alignment horizontal="center" vertical="center" wrapText="1"/>
    </xf>
    <xf numFmtId="0" fontId="6" fillId="0" borderId="1" xfId="54" applyFont="1" applyBorder="1" applyAlignment="1">
      <alignment horizontal="center" vertical="center" wrapText="1"/>
    </xf>
    <xf numFmtId="0" fontId="6" fillId="0" borderId="2" xfId="54" applyFont="1" applyBorder="1" applyAlignment="1">
      <alignment horizontal="center" vertical="center" wrapText="1"/>
    </xf>
    <xf numFmtId="0" fontId="6" fillId="0" borderId="3" xfId="54" applyFont="1" applyBorder="1" applyAlignment="1">
      <alignment horizontal="center" vertical="center" wrapText="1"/>
    </xf>
    <xf numFmtId="0" fontId="7" fillId="0" borderId="4" xfId="51" applyFont="1" applyFill="1" applyBorder="1" applyAlignment="1">
      <alignment horizontal="center" vertical="center" wrapText="1"/>
    </xf>
    <xf numFmtId="0" fontId="6" fillId="0" borderId="4" xfId="54" applyFont="1" applyBorder="1" applyAlignment="1">
      <alignment horizontal="center" vertical="center" wrapText="1"/>
    </xf>
    <xf numFmtId="0" fontId="8" fillId="0" borderId="4" xfId="0" applyFont="1" applyFill="1" applyBorder="1" applyAlignment="1">
      <alignment horizontal="center" vertical="center" wrapText="1"/>
    </xf>
    <xf numFmtId="176" fontId="8" fillId="0" borderId="4" xfId="0" applyNumberFormat="1" applyFont="1" applyFill="1" applyBorder="1" applyAlignment="1" applyProtection="1">
      <alignment horizontal="center" vertical="center" wrapText="1"/>
      <protection locked="0"/>
    </xf>
    <xf numFmtId="0" fontId="2" fillId="0" borderId="4" xfId="51" applyFont="1" applyFill="1" applyBorder="1" applyAlignment="1">
      <alignment horizontal="center" vertical="center" wrapText="1"/>
    </xf>
    <xf numFmtId="0" fontId="9" fillId="0" borderId="4" xfId="54" applyFont="1" applyBorder="1" applyAlignment="1">
      <alignment horizontal="center" vertical="center" wrapText="1"/>
    </xf>
    <xf numFmtId="176" fontId="2" fillId="0" borderId="4" xfId="53" applyNumberFormat="1" applyFont="1" applyFill="1" applyBorder="1" applyAlignment="1" applyProtection="1">
      <alignment horizontal="center" vertical="center" wrapText="1"/>
    </xf>
    <xf numFmtId="0" fontId="10" fillId="0" borderId="4" xfId="54" applyFont="1" applyBorder="1" applyAlignment="1">
      <alignment horizontal="center" vertical="center" wrapText="1"/>
    </xf>
    <xf numFmtId="176" fontId="2" fillId="0" borderId="4" xfId="53" applyNumberFormat="1" applyFont="1" applyFill="1" applyBorder="1" applyAlignment="1" applyProtection="1">
      <alignment horizontal="center" vertical="center" wrapText="1"/>
      <protection locked="0"/>
    </xf>
    <xf numFmtId="0" fontId="6" fillId="0" borderId="5" xfId="54" applyFont="1" applyBorder="1" applyAlignment="1">
      <alignment horizontal="center" vertical="center" wrapText="1"/>
    </xf>
    <xf numFmtId="0" fontId="6" fillId="0" borderId="6" xfId="54" applyFont="1" applyBorder="1" applyAlignment="1">
      <alignment horizontal="center" vertical="center" wrapText="1"/>
    </xf>
    <xf numFmtId="0" fontId="9" fillId="0" borderId="6" xfId="54" applyFont="1" applyBorder="1" applyAlignment="1">
      <alignment horizontal="center" vertical="center" wrapText="1"/>
    </xf>
    <xf numFmtId="176" fontId="2" fillId="0" borderId="6" xfId="53" applyNumberFormat="1" applyFont="1" applyFill="1" applyBorder="1" applyAlignment="1" applyProtection="1">
      <alignment horizontal="center" vertical="center" wrapText="1"/>
    </xf>
    <xf numFmtId="176" fontId="2" fillId="0" borderId="6" xfId="53" applyNumberFormat="1" applyFont="1" applyFill="1" applyBorder="1" applyAlignment="1" applyProtection="1">
      <alignment horizontal="center" vertical="center" wrapText="1"/>
      <protection locked="0"/>
    </xf>
    <xf numFmtId="0" fontId="7" fillId="0" borderId="3" xfId="0" applyFont="1" applyFill="1" applyBorder="1" applyAlignment="1">
      <alignment horizontal="center" vertical="center" wrapText="1"/>
    </xf>
    <xf numFmtId="0" fontId="9" fillId="0" borderId="4" xfId="54" applyFont="1" applyBorder="1" applyAlignment="1">
      <alignment horizontal="center" vertical="center"/>
    </xf>
    <xf numFmtId="176" fontId="10" fillId="0" borderId="4" xfId="54" applyNumberFormat="1" applyFont="1" applyBorder="1" applyAlignment="1">
      <alignment horizontal="center" vertical="center" wrapText="1"/>
    </xf>
    <xf numFmtId="0" fontId="9" fillId="0" borderId="4" xfId="54"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2" fillId="0" borderId="4" xfId="51" applyNumberFormat="1" applyFont="1" applyFill="1" applyBorder="1" applyAlignment="1" applyProtection="1">
      <alignment horizontal="left" vertical="center" wrapText="1"/>
      <protection locked="0"/>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176" fontId="2" fillId="0" borderId="6" xfId="0" applyNumberFormat="1" applyFont="1" applyFill="1" applyBorder="1" applyAlignment="1" applyProtection="1">
      <alignment horizontal="center" vertical="center" wrapText="1"/>
      <protection locked="0"/>
    </xf>
    <xf numFmtId="0" fontId="5" fillId="0" borderId="0" xfId="0" applyFont="1" applyFill="1" applyAlignment="1">
      <alignment horizontal="justify" vertical="center" wrapText="1"/>
    </xf>
    <xf numFmtId="0" fontId="11" fillId="0" borderId="0" xfId="0" applyFont="1" applyFill="1" applyBorder="1" applyAlignment="1">
      <alignment horizontal="center" vertical="center" wrapText="1"/>
    </xf>
    <xf numFmtId="0" fontId="6" fillId="0" borderId="10" xfId="54" applyFont="1" applyBorder="1" applyAlignment="1">
      <alignment horizontal="center" vertical="center" wrapText="1"/>
    </xf>
    <xf numFmtId="0" fontId="8" fillId="0" borderId="11" xfId="0" applyFont="1" applyFill="1" applyBorder="1" applyAlignment="1">
      <alignment horizontal="justify" vertical="center" wrapText="1"/>
    </xf>
    <xf numFmtId="0" fontId="2" fillId="0" borderId="11" xfId="51" applyFont="1" applyFill="1" applyBorder="1" applyAlignment="1">
      <alignment horizontal="justify" vertical="center" wrapText="1"/>
    </xf>
    <xf numFmtId="0" fontId="9" fillId="0" borderId="11" xfId="54" applyFont="1" applyBorder="1" applyAlignment="1">
      <alignment horizontal="justify" vertical="center" wrapText="1"/>
    </xf>
    <xf numFmtId="0" fontId="9" fillId="0" borderId="12" xfId="54" applyFont="1" applyBorder="1" applyAlignment="1">
      <alignment horizontal="justify" vertical="center" wrapText="1"/>
    </xf>
    <xf numFmtId="0" fontId="2" fillId="0" borderId="11" xfId="51" applyFont="1" applyFill="1" applyBorder="1" applyAlignment="1">
      <alignment horizontal="left" vertical="center" wrapText="1"/>
    </xf>
    <xf numFmtId="0" fontId="2" fillId="0" borderId="12"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7"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4" xfId="0" applyNumberFormat="1" applyFont="1" applyFill="1" applyBorder="1" applyAlignment="1" applyProtection="1">
      <alignment horizontal="center" vertical="center" wrapText="1"/>
      <protection locked="0"/>
    </xf>
    <xf numFmtId="0" fontId="7" fillId="0" borderId="14" xfId="0" applyFont="1" applyFill="1" applyBorder="1" applyAlignment="1">
      <alignment horizontal="center" vertical="center" wrapText="1"/>
    </xf>
    <xf numFmtId="0" fontId="12" fillId="0" borderId="4" xfId="54" applyFont="1" applyFill="1" applyBorder="1" applyAlignment="1">
      <alignment horizontal="center" vertical="center" wrapText="1"/>
    </xf>
    <xf numFmtId="0" fontId="12" fillId="0" borderId="4" xfId="54" applyFont="1" applyFill="1" applyBorder="1" applyAlignment="1">
      <alignment vertical="center" wrapText="1"/>
    </xf>
    <xf numFmtId="0" fontId="10" fillId="0" borderId="4" xfId="54" applyFont="1" applyFill="1" applyBorder="1" applyAlignment="1">
      <alignment horizontal="center" vertical="center" wrapText="1"/>
    </xf>
    <xf numFmtId="0" fontId="7" fillId="0" borderId="15" xfId="0" applyFont="1" applyFill="1" applyBorder="1" applyAlignment="1">
      <alignment horizontal="center" vertical="center" wrapText="1"/>
    </xf>
    <xf numFmtId="0" fontId="12" fillId="0" borderId="6" xfId="54" applyFont="1" applyFill="1" applyBorder="1" applyAlignment="1">
      <alignment horizontal="center" vertical="center" wrapText="1"/>
    </xf>
    <xf numFmtId="0" fontId="10" fillId="0" borderId="6" xfId="54" applyFont="1" applyBorder="1" applyAlignment="1">
      <alignment horizontal="center" vertical="center" wrapText="1"/>
    </xf>
    <xf numFmtId="0" fontId="5" fillId="0" borderId="0" xfId="0" applyFont="1" applyFill="1" applyBorder="1" applyAlignment="1">
      <alignment horizontal="center" vertical="center" wrapText="1"/>
    </xf>
    <xf numFmtId="0" fontId="12" fillId="0" borderId="4" xfId="54" applyFont="1" applyBorder="1" applyAlignment="1">
      <alignment horizontal="center" vertical="center" wrapText="1"/>
    </xf>
    <xf numFmtId="0" fontId="7" fillId="0" borderId="16" xfId="0" applyFont="1" applyFill="1" applyBorder="1" applyAlignment="1">
      <alignment horizontal="center" vertical="center" wrapText="1"/>
    </xf>
    <xf numFmtId="0" fontId="6" fillId="0" borderId="4" xfId="54" applyFont="1" applyFill="1" applyBorder="1" applyAlignment="1">
      <alignment horizontal="center" vertical="center"/>
    </xf>
    <xf numFmtId="176" fontId="13" fillId="0" borderId="4" xfId="53" applyNumberFormat="1" applyFont="1" applyFill="1" applyBorder="1" applyAlignment="1" applyProtection="1">
      <alignment horizontal="center" vertical="center" wrapText="1"/>
    </xf>
    <xf numFmtId="0" fontId="12" fillId="0" borderId="6" xfId="54" applyFont="1" applyBorder="1" applyAlignment="1">
      <alignment horizontal="center" vertical="center" wrapText="1"/>
    </xf>
    <xf numFmtId="0" fontId="14" fillId="0" borderId="4" xfId="54" applyFont="1" applyBorder="1" applyAlignment="1">
      <alignment horizontal="center" vertical="center" wrapText="1"/>
    </xf>
    <xf numFmtId="0" fontId="14" fillId="0" borderId="4" xfId="54" applyFont="1" applyBorder="1" applyAlignment="1">
      <alignment horizontal="center" vertical="center"/>
    </xf>
    <xf numFmtId="176" fontId="2" fillId="0" borderId="4" xfId="51" applyNumberFormat="1" applyFont="1" applyFill="1" applyBorder="1" applyAlignment="1" applyProtection="1">
      <alignment horizontal="center" vertical="center" wrapText="1"/>
      <protection locked="0"/>
    </xf>
    <xf numFmtId="0" fontId="2" fillId="0" borderId="11" xfId="0" applyFont="1" applyFill="1" applyBorder="1" applyAlignment="1">
      <alignment horizontal="left" vertical="center" wrapText="1"/>
    </xf>
    <xf numFmtId="0" fontId="2" fillId="0" borderId="11" xfId="51" applyFont="1" applyFill="1" applyBorder="1" applyAlignment="1">
      <alignment horizontal="center" vertical="center" wrapText="1"/>
    </xf>
    <xf numFmtId="0" fontId="2" fillId="0" borderId="12" xfId="51" applyFont="1" applyFill="1" applyBorder="1" applyAlignment="1">
      <alignment horizontal="left" vertical="center" wrapText="1"/>
    </xf>
    <xf numFmtId="0" fontId="2" fillId="0" borderId="11" xfId="51"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8" fillId="0" borderId="11" xfId="0" applyFont="1" applyFill="1" applyBorder="1" applyAlignment="1">
      <alignment horizontal="center" vertical="center" wrapText="1" shrinkToFit="1"/>
    </xf>
    <xf numFmtId="0" fontId="2" fillId="0" borderId="11" xfId="51" applyFont="1" applyFill="1" applyBorder="1" applyAlignment="1">
      <alignment horizontal="justify" vertical="center" wrapText="1" shrinkToFit="1"/>
    </xf>
    <xf numFmtId="0" fontId="2" fillId="0" borderId="11" xfId="51" applyFont="1" applyFill="1" applyBorder="1" applyAlignment="1">
      <alignment horizontal="center" vertical="center" wrapText="1" shrinkToFit="1"/>
    </xf>
    <xf numFmtId="0" fontId="8" fillId="0" borderId="11" xfId="0" applyFont="1" applyFill="1" applyBorder="1" applyAlignment="1">
      <alignment horizontal="center" vertical="center" wrapText="1"/>
    </xf>
    <xf numFmtId="0" fontId="9" fillId="0" borderId="4" xfId="54" applyFont="1" applyFill="1" applyBorder="1" applyAlignment="1">
      <alignment horizontal="center" vertical="center"/>
    </xf>
    <xf numFmtId="0" fontId="2"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176" fontId="0" fillId="0" borderId="4"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176" fontId="0" fillId="0" borderId="6" xfId="0" applyNumberFormat="1" applyBorder="1" applyAlignment="1">
      <alignment horizontal="center" vertical="center"/>
    </xf>
    <xf numFmtId="176" fontId="0" fillId="0" borderId="6"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5" fillId="0" borderId="0" xfId="0" applyFont="1" applyAlignment="1">
      <alignment horizontal="center" vertical="center"/>
    </xf>
    <xf numFmtId="0" fontId="16" fillId="0" borderId="17" xfId="0" applyFont="1" applyBorder="1" applyAlignment="1">
      <alignment horizontal="justify" vertical="center"/>
    </xf>
    <xf numFmtId="0" fontId="17" fillId="0" borderId="18" xfId="0" applyFont="1" applyBorder="1" applyAlignment="1">
      <alignment horizontal="justify" vertical="center" indent="2"/>
    </xf>
    <xf numFmtId="0" fontId="17" fillId="0" borderId="19" xfId="0" applyFont="1" applyBorder="1" applyAlignment="1">
      <alignment horizontal="justify" vertical="center" indent="2"/>
    </xf>
    <xf numFmtId="0" fontId="18" fillId="0" borderId="17" xfId="0" applyFont="1" applyBorder="1" applyAlignment="1">
      <alignment horizontal="justify" vertical="center" indent="2"/>
    </xf>
    <xf numFmtId="0" fontId="19" fillId="0" borderId="19" xfId="0" applyFont="1" applyBorder="1" applyAlignment="1">
      <alignment horizontal="justify"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昌泰支表" xfId="49"/>
    <cellStyle name="常规 2 3" xfId="50"/>
    <cellStyle name="常规_2004年度表格汇总" xfId="51"/>
    <cellStyle name="常规 11" xfId="52"/>
    <cellStyle name="常规 2 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zoomScale="130" zoomScaleNormal="130" topLeftCell="A3" workbookViewId="0">
      <selection activeCell="A20" sqref="A20"/>
    </sheetView>
  </sheetViews>
  <sheetFormatPr defaultColWidth="9" defaultRowHeight="14.4"/>
  <cols>
    <col min="1" max="1" width="78.9722222222222" customWidth="1"/>
  </cols>
  <sheetData>
    <row r="1" customFormat="1" ht="37" customHeight="1" spans="1:1">
      <c r="A1" s="92" t="s">
        <v>0</v>
      </c>
    </row>
    <row r="2" customFormat="1" spans="1:1">
      <c r="A2" s="93" t="s">
        <v>1</v>
      </c>
    </row>
    <row r="3" customFormat="1" ht="55" customHeight="1" spans="1:1">
      <c r="A3" s="94" t="s">
        <v>2</v>
      </c>
    </row>
    <row r="4" customFormat="1" ht="32" customHeight="1" spans="1:1">
      <c r="A4" s="94" t="s">
        <v>3</v>
      </c>
    </row>
    <row r="5" customFormat="1" ht="70" customHeight="1" spans="1:1">
      <c r="A5" s="94" t="s">
        <v>4</v>
      </c>
    </row>
    <row r="6" customFormat="1" ht="40" customHeight="1" spans="1:1">
      <c r="A6" s="94" t="s">
        <v>5</v>
      </c>
    </row>
    <row r="7" customFormat="1" ht="39" customHeight="1" spans="1:1">
      <c r="A7" s="94" t="s">
        <v>6</v>
      </c>
    </row>
    <row r="8" customFormat="1" ht="39" customHeight="1" spans="1:1">
      <c r="A8" s="95" t="s">
        <v>7</v>
      </c>
    </row>
    <row r="9" customFormat="1" ht="38" customHeight="1" spans="1:1">
      <c r="A9" s="96" t="s">
        <v>8</v>
      </c>
    </row>
    <row r="10" customFormat="1" ht="25" customHeight="1" spans="1:1">
      <c r="A10" s="94" t="s">
        <v>9</v>
      </c>
    </row>
    <row r="11" customFormat="1" ht="51" customHeight="1" spans="1:1">
      <c r="A11" s="94" t="s">
        <v>10</v>
      </c>
    </row>
    <row r="12" customFormat="1" ht="40" customHeight="1" spans="1:1">
      <c r="A12" s="94" t="s">
        <v>11</v>
      </c>
    </row>
    <row r="13" customFormat="1" ht="27" customHeight="1" spans="1:1">
      <c r="A13" s="94" t="s">
        <v>12</v>
      </c>
    </row>
    <row r="14" customFormat="1" ht="37" customHeight="1" spans="1:1">
      <c r="A14" s="94" t="s">
        <v>13</v>
      </c>
    </row>
    <row r="15" customFormat="1" ht="23" customHeight="1" spans="1:1">
      <c r="A15" s="94" t="s">
        <v>14</v>
      </c>
    </row>
    <row r="16" customFormat="1" spans="1:1">
      <c r="A16" s="93" t="s">
        <v>15</v>
      </c>
    </row>
    <row r="17" customFormat="1" ht="17" customHeight="1" spans="1:1">
      <c r="A17" s="97" t="s">
        <v>16</v>
      </c>
    </row>
    <row r="18" customFormat="1" ht="18" customHeight="1" spans="1:1">
      <c r="A18" s="93" t="s">
        <v>17</v>
      </c>
    </row>
    <row r="19" customFormat="1" ht="17" customHeight="1" spans="1:1">
      <c r="A19" s="94" t="s">
        <v>18</v>
      </c>
    </row>
    <row r="20" customFormat="1" ht="31" customHeight="1" spans="1:1">
      <c r="A20" s="95" t="s">
        <v>19</v>
      </c>
    </row>
  </sheetData>
  <sheetProtection password="E51C" sheet="1" objects="1"/>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E5" sqref="E5"/>
    </sheetView>
  </sheetViews>
  <sheetFormatPr defaultColWidth="9" defaultRowHeight="14.4" outlineLevelCol="5"/>
  <cols>
    <col min="1" max="1" width="5.75" customWidth="1"/>
    <col min="2" max="2" width="8.37962962962963" customWidth="1"/>
    <col min="3" max="3" width="28.5" customWidth="1"/>
    <col min="4" max="4" width="22.5" customWidth="1"/>
    <col min="5" max="5" width="18.5" customWidth="1"/>
    <col min="6" max="6" width="21.3796296296296" customWidth="1"/>
  </cols>
  <sheetData>
    <row r="1" ht="58" customHeight="1" spans="1:6">
      <c r="A1" s="6" t="s">
        <v>20</v>
      </c>
      <c r="B1" s="6"/>
      <c r="C1" s="6"/>
      <c r="D1" s="6"/>
      <c r="E1" s="6"/>
      <c r="F1" s="6"/>
    </row>
    <row r="2" ht="29" customHeight="1" spans="1:6">
      <c r="A2" s="78" t="s">
        <v>21</v>
      </c>
      <c r="B2" s="79" t="s">
        <v>22</v>
      </c>
      <c r="C2" s="79" t="s">
        <v>23</v>
      </c>
      <c r="D2" s="79" t="s">
        <v>24</v>
      </c>
      <c r="E2" s="79" t="s">
        <v>25</v>
      </c>
      <c r="F2" s="80" t="s">
        <v>26</v>
      </c>
    </row>
    <row r="3" ht="29" customHeight="1" spans="1:6">
      <c r="A3" s="81">
        <v>1</v>
      </c>
      <c r="B3" s="82" t="s">
        <v>27</v>
      </c>
      <c r="C3" s="82" t="s">
        <v>28</v>
      </c>
      <c r="D3" s="83">
        <f>公开路!G33</f>
        <v>458319.56</v>
      </c>
      <c r="E3" s="84"/>
      <c r="F3" s="85"/>
    </row>
    <row r="4" ht="29" customHeight="1" spans="1:6">
      <c r="A4" s="81"/>
      <c r="B4" s="82"/>
      <c r="C4" s="82" t="s">
        <v>29</v>
      </c>
      <c r="D4" s="83">
        <f>公开路!G50</f>
        <v>112312.035</v>
      </c>
      <c r="E4" s="84"/>
      <c r="F4" s="85"/>
    </row>
    <row r="5" ht="29" customHeight="1" spans="1:6">
      <c r="A5" s="81"/>
      <c r="B5" s="82"/>
      <c r="C5" s="82" t="s">
        <v>30</v>
      </c>
      <c r="D5" s="83">
        <f>公开路!G71</f>
        <v>45806.83</v>
      </c>
      <c r="E5" s="84"/>
      <c r="F5" s="85"/>
    </row>
    <row r="6" ht="29" customHeight="1" spans="1:6">
      <c r="A6" s="81"/>
      <c r="B6" s="82"/>
      <c r="C6" s="86" t="s">
        <v>31</v>
      </c>
      <c r="D6" s="83">
        <f>公开路!G72</f>
        <v>1251.37000275</v>
      </c>
      <c r="E6" s="84"/>
      <c r="F6" s="85"/>
    </row>
    <row r="7" ht="29" customHeight="1" spans="1:6">
      <c r="A7" s="81"/>
      <c r="B7" s="82"/>
      <c r="C7" s="86" t="s">
        <v>32</v>
      </c>
      <c r="D7" s="83">
        <f>公开路!G73</f>
        <v>3000</v>
      </c>
      <c r="E7" s="84"/>
      <c r="F7" s="85"/>
    </row>
    <row r="8" ht="29" customHeight="1" spans="1:6">
      <c r="A8" s="81"/>
      <c r="B8" s="82"/>
      <c r="C8" s="82" t="s">
        <v>33</v>
      </c>
      <c r="D8" s="83">
        <f>公开路!G74</f>
        <v>9246.576375</v>
      </c>
      <c r="E8" s="84"/>
      <c r="F8" s="85"/>
    </row>
    <row r="9" ht="29" customHeight="1" spans="1:6">
      <c r="A9" s="81">
        <v>2</v>
      </c>
      <c r="B9" s="82" t="s">
        <v>34</v>
      </c>
      <c r="C9" s="82" t="s">
        <v>35</v>
      </c>
      <c r="D9" s="83">
        <f>集团路!G25</f>
        <v>49811.89</v>
      </c>
      <c r="E9" s="84"/>
      <c r="F9" s="85"/>
    </row>
    <row r="10" ht="29" customHeight="1" spans="1:6">
      <c r="A10" s="81"/>
      <c r="B10" s="82"/>
      <c r="C10" s="82" t="s">
        <v>36</v>
      </c>
      <c r="D10" s="83">
        <f>集团路!G42</f>
        <v>38666.72</v>
      </c>
      <c r="E10" s="84"/>
      <c r="F10" s="85"/>
    </row>
    <row r="11" ht="29" customHeight="1" spans="1:6">
      <c r="A11" s="81"/>
      <c r="B11" s="82"/>
      <c r="C11" s="86" t="s">
        <v>31</v>
      </c>
      <c r="D11" s="83">
        <f>集团路!G43</f>
        <v>179.6115783</v>
      </c>
      <c r="E11" s="84"/>
      <c r="F11" s="85"/>
    </row>
    <row r="12" ht="29" customHeight="1" spans="1:6">
      <c r="A12" s="81"/>
      <c r="B12" s="82"/>
      <c r="C12" s="86" t="s">
        <v>32</v>
      </c>
      <c r="D12" s="83">
        <f>集团路!G44</f>
        <v>3000</v>
      </c>
      <c r="E12" s="84"/>
      <c r="F12" s="85"/>
    </row>
    <row r="13" ht="29" customHeight="1" spans="1:6">
      <c r="A13" s="81"/>
      <c r="B13" s="82"/>
      <c r="C13" s="82" t="s">
        <v>33</v>
      </c>
      <c r="D13" s="83">
        <f>集团路!G45</f>
        <v>1327.17915</v>
      </c>
      <c r="E13" s="84"/>
      <c r="F13" s="85"/>
    </row>
    <row r="14" ht="29" customHeight="1" spans="1:6">
      <c r="A14" s="87" t="s">
        <v>37</v>
      </c>
      <c r="B14" s="88"/>
      <c r="C14" s="88"/>
      <c r="D14" s="89">
        <f>SUM(D3:D13)</f>
        <v>722921.77210605</v>
      </c>
      <c r="E14" s="90"/>
      <c r="F14" s="91"/>
    </row>
  </sheetData>
  <sheetProtection password="E51C" sheet="1" objects="1"/>
  <mergeCells count="6">
    <mergeCell ref="A1:F1"/>
    <mergeCell ref="A14:C14"/>
    <mergeCell ref="A3:A8"/>
    <mergeCell ref="A9:A13"/>
    <mergeCell ref="B3:B8"/>
    <mergeCell ref="B9:B13"/>
  </mergeCells>
  <printOptions horizontalCentered="1" vertic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2"/>
  <sheetViews>
    <sheetView view="pageBreakPreview" zoomScaleNormal="100" topLeftCell="A53" workbookViewId="0">
      <selection activeCell="H57" sqref="H57"/>
    </sheetView>
  </sheetViews>
  <sheetFormatPr defaultColWidth="9" defaultRowHeight="15.6"/>
  <cols>
    <col min="1" max="1" width="4.87962962962963" style="4" customWidth="1"/>
    <col min="2" max="2" width="6.5" style="4" customWidth="1"/>
    <col min="3" max="3" width="27.5" style="4" customWidth="1"/>
    <col min="4" max="4" width="8.87962962962963" style="4" customWidth="1"/>
    <col min="5" max="5" width="9.12962962962963" style="4" customWidth="1"/>
    <col min="6" max="8" width="12.4444444444444" style="4" customWidth="1"/>
    <col min="9" max="9" width="13.7777777777778" style="4" customWidth="1"/>
    <col min="10" max="10" width="26.1296296296296" style="4" customWidth="1"/>
    <col min="11" max="11" width="14.1296296296296" style="4"/>
    <col min="12" max="12" width="12.75" style="4"/>
    <col min="13" max="16384" width="9" style="4"/>
  </cols>
  <sheetData>
    <row r="1" s="1" customFormat="1" ht="28" customHeight="1" spans="2:15">
      <c r="B1" s="6" t="s">
        <v>38</v>
      </c>
      <c r="C1" s="6"/>
      <c r="D1" s="6"/>
      <c r="E1" s="6"/>
      <c r="F1" s="6"/>
      <c r="G1" s="6"/>
      <c r="H1" s="6"/>
      <c r="I1" s="6"/>
      <c r="J1" s="6"/>
      <c r="K1" s="39"/>
      <c r="L1" s="39"/>
      <c r="M1" s="39"/>
      <c r="N1" s="39"/>
      <c r="O1" s="39"/>
    </row>
    <row r="2" s="2" customFormat="1" ht="24" spans="1:10">
      <c r="A2" s="7" t="s">
        <v>23</v>
      </c>
      <c r="B2" s="8" t="s">
        <v>21</v>
      </c>
      <c r="C2" s="8" t="s">
        <v>39</v>
      </c>
      <c r="D2" s="8" t="s">
        <v>40</v>
      </c>
      <c r="E2" s="8" t="s">
        <v>41</v>
      </c>
      <c r="F2" s="8" t="s">
        <v>42</v>
      </c>
      <c r="G2" s="8" t="s">
        <v>43</v>
      </c>
      <c r="H2" s="8" t="s">
        <v>44</v>
      </c>
      <c r="I2" s="8" t="s">
        <v>45</v>
      </c>
      <c r="J2" s="40" t="s">
        <v>46</v>
      </c>
    </row>
    <row r="3" s="2" customFormat="1" ht="16" customHeight="1" spans="1:10">
      <c r="A3" s="48" t="s">
        <v>47</v>
      </c>
      <c r="B3" s="49" t="s">
        <v>48</v>
      </c>
      <c r="C3" s="32" t="s">
        <v>49</v>
      </c>
      <c r="D3" s="49"/>
      <c r="E3" s="49"/>
      <c r="F3" s="49"/>
      <c r="G3" s="49"/>
      <c r="H3" s="50"/>
      <c r="I3" s="50"/>
      <c r="J3" s="67"/>
    </row>
    <row r="4" s="3" customFormat="1" ht="16" customHeight="1" spans="1:10">
      <c r="A4" s="51"/>
      <c r="B4" s="14">
        <v>1</v>
      </c>
      <c r="C4" s="17" t="s">
        <v>50</v>
      </c>
      <c r="D4" s="17" t="s">
        <v>51</v>
      </c>
      <c r="E4" s="17">
        <v>79.48</v>
      </c>
      <c r="F4" s="16">
        <v>360</v>
      </c>
      <c r="G4" s="16">
        <f t="shared" ref="G4:G13" si="0">E4*F4</f>
        <v>28612.8</v>
      </c>
      <c r="H4" s="18"/>
      <c r="I4" s="18"/>
      <c r="J4" s="45"/>
    </row>
    <row r="5" s="3" customFormat="1" ht="16" customHeight="1" spans="1:10">
      <c r="A5" s="51"/>
      <c r="B5" s="14">
        <v>2</v>
      </c>
      <c r="C5" s="17" t="s">
        <v>52</v>
      </c>
      <c r="D5" s="17" t="s">
        <v>53</v>
      </c>
      <c r="E5" s="17">
        <v>30</v>
      </c>
      <c r="F5" s="16">
        <v>1600</v>
      </c>
      <c r="G5" s="16">
        <f t="shared" si="0"/>
        <v>48000</v>
      </c>
      <c r="H5" s="18"/>
      <c r="I5" s="18"/>
      <c r="J5" s="45" t="s">
        <v>54</v>
      </c>
    </row>
    <row r="6" s="3" customFormat="1" ht="16" customHeight="1" spans="1:10">
      <c r="A6" s="51"/>
      <c r="B6" s="14">
        <v>3</v>
      </c>
      <c r="C6" s="17" t="s">
        <v>55</v>
      </c>
      <c r="D6" s="17" t="s">
        <v>56</v>
      </c>
      <c r="E6" s="17">
        <v>483</v>
      </c>
      <c r="F6" s="16">
        <v>90</v>
      </c>
      <c r="G6" s="16">
        <f t="shared" si="0"/>
        <v>43470</v>
      </c>
      <c r="H6" s="18"/>
      <c r="I6" s="18"/>
      <c r="J6" s="45" t="s">
        <v>57</v>
      </c>
    </row>
    <row r="7" s="3" customFormat="1" ht="16" customHeight="1" spans="1:10">
      <c r="A7" s="51"/>
      <c r="B7" s="14">
        <v>4</v>
      </c>
      <c r="C7" s="17" t="s">
        <v>58</v>
      </c>
      <c r="D7" s="17" t="s">
        <v>56</v>
      </c>
      <c r="E7" s="17">
        <v>597.92</v>
      </c>
      <c r="F7" s="16">
        <v>125</v>
      </c>
      <c r="G7" s="16">
        <f t="shared" si="0"/>
        <v>74740</v>
      </c>
      <c r="H7" s="18"/>
      <c r="I7" s="18"/>
      <c r="J7" s="45"/>
    </row>
    <row r="8" s="3" customFormat="1" ht="16" customHeight="1" spans="1:10">
      <c r="A8" s="51"/>
      <c r="B8" s="14">
        <v>5</v>
      </c>
      <c r="C8" s="17" t="s">
        <v>59</v>
      </c>
      <c r="D8" s="17" t="s">
        <v>56</v>
      </c>
      <c r="E8" s="17">
        <v>103.53</v>
      </c>
      <c r="F8" s="16">
        <v>160</v>
      </c>
      <c r="G8" s="16">
        <f t="shared" si="0"/>
        <v>16564.8</v>
      </c>
      <c r="H8" s="18"/>
      <c r="I8" s="18"/>
      <c r="J8" s="45"/>
    </row>
    <row r="9" s="3" customFormat="1" ht="16" customHeight="1" spans="1:10">
      <c r="A9" s="51"/>
      <c r="B9" s="14">
        <v>6</v>
      </c>
      <c r="C9" s="17" t="s">
        <v>60</v>
      </c>
      <c r="D9" s="17" t="s">
        <v>61</v>
      </c>
      <c r="E9" s="17">
        <v>30</v>
      </c>
      <c r="F9" s="16">
        <v>700</v>
      </c>
      <c r="G9" s="16">
        <f t="shared" si="0"/>
        <v>21000</v>
      </c>
      <c r="H9" s="18"/>
      <c r="I9" s="18"/>
      <c r="J9" s="45"/>
    </row>
    <row r="10" s="3" customFormat="1" ht="16" customHeight="1" spans="1:10">
      <c r="A10" s="51"/>
      <c r="B10" s="14">
        <v>7</v>
      </c>
      <c r="C10" s="17" t="s">
        <v>62</v>
      </c>
      <c r="D10" s="17" t="s">
        <v>61</v>
      </c>
      <c r="E10" s="17">
        <v>30</v>
      </c>
      <c r="F10" s="16">
        <v>1400</v>
      </c>
      <c r="G10" s="16">
        <f t="shared" si="0"/>
        <v>42000</v>
      </c>
      <c r="H10" s="18"/>
      <c r="I10" s="18"/>
      <c r="J10" s="45"/>
    </row>
    <row r="11" s="3" customFormat="1" ht="16" customHeight="1" spans="1:10">
      <c r="A11" s="51"/>
      <c r="B11" s="14">
        <v>8</v>
      </c>
      <c r="C11" s="17" t="s">
        <v>63</v>
      </c>
      <c r="D11" s="17" t="s">
        <v>64</v>
      </c>
      <c r="E11" s="17">
        <v>30</v>
      </c>
      <c r="F11" s="16">
        <v>720</v>
      </c>
      <c r="G11" s="16">
        <f t="shared" si="0"/>
        <v>21600</v>
      </c>
      <c r="H11" s="18"/>
      <c r="I11" s="18"/>
      <c r="J11" s="45"/>
    </row>
    <row r="12" s="3" customFormat="1" ht="16" customHeight="1" spans="1:10">
      <c r="A12" s="51"/>
      <c r="B12" s="14">
        <v>9</v>
      </c>
      <c r="C12" s="17" t="s">
        <v>65</v>
      </c>
      <c r="D12" s="17" t="s">
        <v>56</v>
      </c>
      <c r="E12" s="17">
        <v>250</v>
      </c>
      <c r="F12" s="16">
        <v>26.5</v>
      </c>
      <c r="G12" s="16">
        <f t="shared" si="0"/>
        <v>6625</v>
      </c>
      <c r="H12" s="18"/>
      <c r="I12" s="18"/>
      <c r="J12" s="68" t="s">
        <v>66</v>
      </c>
    </row>
    <row r="13" s="3" customFormat="1" ht="16" customHeight="1" spans="1:10">
      <c r="A13" s="51"/>
      <c r="B13" s="52" t="s">
        <v>67</v>
      </c>
      <c r="C13" s="53"/>
      <c r="D13" s="17"/>
      <c r="E13" s="17"/>
      <c r="F13" s="16"/>
      <c r="G13" s="16">
        <f>SUM(G4:G12)</f>
        <v>302612.6</v>
      </c>
      <c r="H13" s="18"/>
      <c r="I13" s="18"/>
      <c r="J13" s="45"/>
    </row>
    <row r="14" s="2" customFormat="1" ht="16" customHeight="1" spans="1:10">
      <c r="A14" s="51"/>
      <c r="B14" s="49" t="s">
        <v>68</v>
      </c>
      <c r="C14" s="32" t="s">
        <v>69</v>
      </c>
      <c r="D14" s="49"/>
      <c r="E14" s="49"/>
      <c r="F14" s="49"/>
      <c r="G14" s="49"/>
      <c r="H14" s="50"/>
      <c r="I14" s="50"/>
      <c r="J14" s="67"/>
    </row>
    <row r="15" s="3" customFormat="1" ht="16" customHeight="1" spans="1:10">
      <c r="A15" s="51"/>
      <c r="B15" s="14">
        <v>1</v>
      </c>
      <c r="C15" s="17" t="s">
        <v>50</v>
      </c>
      <c r="D15" s="17" t="s">
        <v>51</v>
      </c>
      <c r="E15" s="17">
        <v>42.5</v>
      </c>
      <c r="F15" s="16">
        <v>360</v>
      </c>
      <c r="G15" s="16">
        <f t="shared" ref="G14:G26" si="1">E15*F15</f>
        <v>15300</v>
      </c>
      <c r="H15" s="18"/>
      <c r="I15" s="18"/>
      <c r="J15" s="45"/>
    </row>
    <row r="16" s="3" customFormat="1" ht="16" customHeight="1" spans="1:10">
      <c r="A16" s="51"/>
      <c r="B16" s="14">
        <v>2</v>
      </c>
      <c r="C16" s="17" t="s">
        <v>70</v>
      </c>
      <c r="D16" s="17" t="s">
        <v>53</v>
      </c>
      <c r="E16" s="17">
        <v>3</v>
      </c>
      <c r="F16" s="16">
        <v>2800</v>
      </c>
      <c r="G16" s="16">
        <f t="shared" si="1"/>
        <v>8400</v>
      </c>
      <c r="H16" s="18"/>
      <c r="I16" s="18"/>
      <c r="J16" s="45" t="s">
        <v>71</v>
      </c>
    </row>
    <row r="17" s="3" customFormat="1" ht="16" customHeight="1" spans="1:10">
      <c r="A17" s="51"/>
      <c r="B17" s="14">
        <v>3</v>
      </c>
      <c r="C17" s="17" t="s">
        <v>55</v>
      </c>
      <c r="D17" s="17" t="s">
        <v>56</v>
      </c>
      <c r="E17" s="17">
        <v>181.46</v>
      </c>
      <c r="F17" s="16">
        <v>90</v>
      </c>
      <c r="G17" s="16">
        <f t="shared" si="1"/>
        <v>16331.4</v>
      </c>
      <c r="H17" s="18"/>
      <c r="I17" s="18"/>
      <c r="J17" s="45"/>
    </row>
    <row r="18" s="3" customFormat="1" ht="16" customHeight="1" spans="1:10">
      <c r="A18" s="51"/>
      <c r="B18" s="14">
        <v>4</v>
      </c>
      <c r="C18" s="17" t="s">
        <v>58</v>
      </c>
      <c r="D18" s="17" t="s">
        <v>56</v>
      </c>
      <c r="E18" s="17">
        <v>382.6</v>
      </c>
      <c r="F18" s="16">
        <v>126</v>
      </c>
      <c r="G18" s="16">
        <f t="shared" si="1"/>
        <v>48207.6</v>
      </c>
      <c r="H18" s="18"/>
      <c r="I18" s="18"/>
      <c r="J18" s="45" t="s">
        <v>72</v>
      </c>
    </row>
    <row r="19" s="3" customFormat="1" ht="16" customHeight="1" spans="1:10">
      <c r="A19" s="51"/>
      <c r="B19" s="14">
        <v>5</v>
      </c>
      <c r="C19" s="17" t="s">
        <v>59</v>
      </c>
      <c r="D19" s="17" t="s">
        <v>56</v>
      </c>
      <c r="E19" s="17">
        <v>91.6</v>
      </c>
      <c r="F19" s="16">
        <v>180</v>
      </c>
      <c r="G19" s="16">
        <f t="shared" si="1"/>
        <v>16488</v>
      </c>
      <c r="H19" s="18"/>
      <c r="I19" s="18"/>
      <c r="J19" s="45"/>
    </row>
    <row r="20" s="3" customFormat="1" ht="16" customHeight="1" spans="1:10">
      <c r="A20" s="51"/>
      <c r="B20" s="14">
        <v>6</v>
      </c>
      <c r="C20" s="17" t="s">
        <v>73</v>
      </c>
      <c r="D20" s="17" t="s">
        <v>61</v>
      </c>
      <c r="E20" s="17">
        <v>3</v>
      </c>
      <c r="F20" s="16">
        <v>1000</v>
      </c>
      <c r="G20" s="16">
        <f t="shared" si="1"/>
        <v>3000</v>
      </c>
      <c r="H20" s="18"/>
      <c r="I20" s="18"/>
      <c r="J20" s="45" t="s">
        <v>74</v>
      </c>
    </row>
    <row r="21" s="3" customFormat="1" ht="16" customHeight="1" spans="1:10">
      <c r="A21" s="51"/>
      <c r="B21" s="14">
        <v>7</v>
      </c>
      <c r="C21" s="17" t="s">
        <v>62</v>
      </c>
      <c r="D21" s="17" t="s">
        <v>61</v>
      </c>
      <c r="E21" s="17">
        <v>3</v>
      </c>
      <c r="F21" s="16">
        <v>2800</v>
      </c>
      <c r="G21" s="16">
        <f t="shared" si="1"/>
        <v>8400</v>
      </c>
      <c r="H21" s="18"/>
      <c r="I21" s="18"/>
      <c r="J21" s="45"/>
    </row>
    <row r="22" s="3" customFormat="1" ht="16" customHeight="1" spans="1:10">
      <c r="A22" s="51"/>
      <c r="B22" s="14">
        <v>8</v>
      </c>
      <c r="C22" s="17" t="s">
        <v>75</v>
      </c>
      <c r="D22" s="17" t="s">
        <v>64</v>
      </c>
      <c r="E22" s="17">
        <v>6</v>
      </c>
      <c r="F22" s="16">
        <v>800</v>
      </c>
      <c r="G22" s="16">
        <f t="shared" si="1"/>
        <v>4800</v>
      </c>
      <c r="H22" s="18"/>
      <c r="I22" s="18"/>
      <c r="J22" s="45" t="s">
        <v>74</v>
      </c>
    </row>
    <row r="23" s="3" customFormat="1" ht="16" customHeight="1" spans="1:10">
      <c r="A23" s="51"/>
      <c r="B23" s="14">
        <v>9</v>
      </c>
      <c r="C23" s="17" t="s">
        <v>65</v>
      </c>
      <c r="D23" s="17" t="s">
        <v>56</v>
      </c>
      <c r="E23" s="17">
        <v>45.28</v>
      </c>
      <c r="F23" s="16">
        <v>26.5</v>
      </c>
      <c r="G23" s="16">
        <f t="shared" si="1"/>
        <v>1199.92</v>
      </c>
      <c r="H23" s="18"/>
      <c r="I23" s="18"/>
      <c r="J23" s="45" t="s">
        <v>74</v>
      </c>
    </row>
    <row r="24" s="3" customFormat="1" ht="16" customHeight="1" spans="1:10">
      <c r="A24" s="51"/>
      <c r="B24" s="14">
        <v>10</v>
      </c>
      <c r="C24" s="54" t="s">
        <v>76</v>
      </c>
      <c r="D24" s="17" t="s">
        <v>56</v>
      </c>
      <c r="E24" s="17">
        <v>9.52</v>
      </c>
      <c r="F24" s="16">
        <v>350</v>
      </c>
      <c r="G24" s="16">
        <f t="shared" si="1"/>
        <v>3332</v>
      </c>
      <c r="H24" s="18"/>
      <c r="I24" s="18"/>
      <c r="J24" s="45" t="s">
        <v>77</v>
      </c>
    </row>
    <row r="25" s="3" customFormat="1" ht="16" customHeight="1" spans="1:10">
      <c r="A25" s="51"/>
      <c r="B25" s="14">
        <v>11</v>
      </c>
      <c r="C25" s="54" t="s">
        <v>78</v>
      </c>
      <c r="D25" s="17" t="s">
        <v>56</v>
      </c>
      <c r="E25" s="17">
        <v>38.66</v>
      </c>
      <c r="F25" s="16">
        <v>420</v>
      </c>
      <c r="G25" s="16">
        <f t="shared" si="1"/>
        <v>16237.2</v>
      </c>
      <c r="H25" s="18"/>
      <c r="I25" s="18"/>
      <c r="J25" s="45" t="s">
        <v>79</v>
      </c>
    </row>
    <row r="26" s="3" customFormat="1" ht="16" customHeight="1" spans="1:10">
      <c r="A26" s="55"/>
      <c r="B26" s="56" t="s">
        <v>67</v>
      </c>
      <c r="C26" s="56"/>
      <c r="D26" s="57"/>
      <c r="E26" s="57"/>
      <c r="F26" s="22"/>
      <c r="G26" s="22">
        <f>SUM(G15:G25)</f>
        <v>141696.12</v>
      </c>
      <c r="H26" s="23"/>
      <c r="I26" s="23"/>
      <c r="J26" s="69"/>
    </row>
    <row r="27" s="1" customFormat="1" ht="28" customHeight="1" spans="1:15">
      <c r="A27" s="58" t="s">
        <v>38</v>
      </c>
      <c r="B27" s="58"/>
      <c r="C27" s="58"/>
      <c r="D27" s="58"/>
      <c r="E27" s="58"/>
      <c r="F27" s="58"/>
      <c r="G27" s="58"/>
      <c r="H27" s="58"/>
      <c r="I27" s="58"/>
      <c r="J27" s="58"/>
      <c r="K27" s="39"/>
      <c r="L27" s="39"/>
      <c r="M27" s="39"/>
      <c r="N27" s="39"/>
      <c r="O27" s="39"/>
    </row>
    <row r="28" s="2" customFormat="1" ht="24" customHeight="1" spans="1:10">
      <c r="A28" s="7" t="s">
        <v>23</v>
      </c>
      <c r="B28" s="8" t="s">
        <v>21</v>
      </c>
      <c r="C28" s="8" t="s">
        <v>39</v>
      </c>
      <c r="D28" s="8" t="s">
        <v>40</v>
      </c>
      <c r="E28" s="8" t="s">
        <v>41</v>
      </c>
      <c r="F28" s="8" t="s">
        <v>42</v>
      </c>
      <c r="G28" s="8" t="s">
        <v>43</v>
      </c>
      <c r="H28" s="8" t="s">
        <v>44</v>
      </c>
      <c r="I28" s="8" t="s">
        <v>45</v>
      </c>
      <c r="J28" s="40" t="s">
        <v>46</v>
      </c>
    </row>
    <row r="29" s="2" customFormat="1" ht="15" customHeight="1" spans="1:10">
      <c r="A29" s="48" t="s">
        <v>47</v>
      </c>
      <c r="B29" s="32" t="s">
        <v>80</v>
      </c>
      <c r="C29" s="32" t="s">
        <v>81</v>
      </c>
      <c r="D29" s="49"/>
      <c r="E29" s="49"/>
      <c r="F29" s="49"/>
      <c r="G29" s="49"/>
      <c r="H29" s="50"/>
      <c r="I29" s="50"/>
      <c r="J29" s="67"/>
    </row>
    <row r="30" s="3" customFormat="1" ht="15" customHeight="1" spans="1:10">
      <c r="A30" s="51"/>
      <c r="B30" s="14">
        <v>1</v>
      </c>
      <c r="C30" s="54" t="s">
        <v>82</v>
      </c>
      <c r="D30" s="17" t="s">
        <v>56</v>
      </c>
      <c r="E30" s="17">
        <v>7.613</v>
      </c>
      <c r="F30" s="16">
        <v>1080</v>
      </c>
      <c r="G30" s="16">
        <f>E30*F30</f>
        <v>8222.04</v>
      </c>
      <c r="H30" s="18"/>
      <c r="I30" s="18"/>
      <c r="J30" s="70" t="s">
        <v>83</v>
      </c>
    </row>
    <row r="31" s="3" customFormat="1" ht="15" customHeight="1" spans="1:10">
      <c r="A31" s="51"/>
      <c r="B31" s="14">
        <v>2</v>
      </c>
      <c r="C31" s="54" t="s">
        <v>84</v>
      </c>
      <c r="D31" s="17" t="s">
        <v>56</v>
      </c>
      <c r="E31" s="17">
        <v>5.36</v>
      </c>
      <c r="F31" s="16">
        <v>1080</v>
      </c>
      <c r="G31" s="16">
        <f>E31*F31</f>
        <v>5788.8</v>
      </c>
      <c r="H31" s="18"/>
      <c r="I31" s="18"/>
      <c r="J31" s="70" t="s">
        <v>85</v>
      </c>
    </row>
    <row r="32" s="3" customFormat="1" ht="15" customHeight="1" spans="1:10">
      <c r="A32" s="51"/>
      <c r="B32" s="59" t="s">
        <v>67</v>
      </c>
      <c r="C32" s="59"/>
      <c r="D32" s="17"/>
      <c r="E32" s="17"/>
      <c r="F32" s="16"/>
      <c r="G32" s="16">
        <f>SUM(G30:G31)</f>
        <v>14010.84</v>
      </c>
      <c r="H32" s="18"/>
      <c r="I32" s="18"/>
      <c r="J32" s="70"/>
    </row>
    <row r="33" s="2" customFormat="1" ht="15" customHeight="1" spans="1:10">
      <c r="A33" s="60"/>
      <c r="B33" s="32" t="s">
        <v>86</v>
      </c>
      <c r="C33" s="32"/>
      <c r="D33" s="49"/>
      <c r="E33" s="49"/>
      <c r="F33" s="49"/>
      <c r="G33" s="49">
        <f>SUM(G32,G26,G13)</f>
        <v>458319.56</v>
      </c>
      <c r="H33" s="50"/>
      <c r="I33" s="50"/>
      <c r="J33" s="71"/>
    </row>
    <row r="34" s="2" customFormat="1" ht="15" customHeight="1" spans="1:10">
      <c r="A34" s="24" t="s">
        <v>29</v>
      </c>
      <c r="B34" s="11" t="s">
        <v>48</v>
      </c>
      <c r="C34" s="11" t="s">
        <v>87</v>
      </c>
      <c r="D34" s="12"/>
      <c r="E34" s="12"/>
      <c r="F34" s="12"/>
      <c r="G34" s="12"/>
      <c r="H34" s="13"/>
      <c r="I34" s="13"/>
      <c r="J34" s="72"/>
    </row>
    <row r="35" s="2" customFormat="1" ht="18" customHeight="1" spans="1:10">
      <c r="A35" s="24"/>
      <c r="B35" s="14">
        <v>1</v>
      </c>
      <c r="C35" s="15" t="s">
        <v>50</v>
      </c>
      <c r="D35" s="25" t="s">
        <v>51</v>
      </c>
      <c r="E35" s="25">
        <v>16.36</v>
      </c>
      <c r="F35" s="16">
        <v>360</v>
      </c>
      <c r="G35" s="16">
        <f t="shared" ref="G35:G42" si="2">F35*E35</f>
        <v>5889.6</v>
      </c>
      <c r="H35" s="18"/>
      <c r="I35" s="18"/>
      <c r="J35" s="73" t="s">
        <v>88</v>
      </c>
    </row>
    <row r="36" s="2" customFormat="1" ht="13" customHeight="1" spans="1:10">
      <c r="A36" s="24"/>
      <c r="B36" s="14">
        <v>2</v>
      </c>
      <c r="C36" s="17" t="s">
        <v>55</v>
      </c>
      <c r="D36" s="25" t="s">
        <v>56</v>
      </c>
      <c r="E36" s="25">
        <v>83.36</v>
      </c>
      <c r="F36" s="16">
        <v>90</v>
      </c>
      <c r="G36" s="16">
        <f t="shared" si="2"/>
        <v>7502.4</v>
      </c>
      <c r="H36" s="18"/>
      <c r="I36" s="18"/>
      <c r="J36" s="73" t="s">
        <v>89</v>
      </c>
    </row>
    <row r="37" s="2" customFormat="1" ht="13" customHeight="1" spans="1:10">
      <c r="A37" s="24"/>
      <c r="B37" s="14">
        <v>3</v>
      </c>
      <c r="C37" s="15" t="s">
        <v>90</v>
      </c>
      <c r="D37" s="25" t="s">
        <v>56</v>
      </c>
      <c r="E37" s="25">
        <v>103.67</v>
      </c>
      <c r="F37" s="16">
        <v>126</v>
      </c>
      <c r="G37" s="16">
        <f t="shared" si="2"/>
        <v>13062.42</v>
      </c>
      <c r="H37" s="18"/>
      <c r="I37" s="18"/>
      <c r="J37" s="73" t="s">
        <v>91</v>
      </c>
    </row>
    <row r="38" s="2" customFormat="1" ht="13" customHeight="1" spans="1:10">
      <c r="A38" s="24"/>
      <c r="B38" s="14">
        <v>4</v>
      </c>
      <c r="C38" s="15" t="s">
        <v>92</v>
      </c>
      <c r="D38" s="25" t="s">
        <v>93</v>
      </c>
      <c r="E38" s="25">
        <v>6</v>
      </c>
      <c r="F38" s="16">
        <v>800</v>
      </c>
      <c r="G38" s="16">
        <f t="shared" si="2"/>
        <v>4800</v>
      </c>
      <c r="H38" s="18"/>
      <c r="I38" s="18"/>
      <c r="J38" s="73" t="s">
        <v>94</v>
      </c>
    </row>
    <row r="39" s="2" customFormat="1" ht="13" customHeight="1" spans="1:10">
      <c r="A39" s="24"/>
      <c r="B39" s="14">
        <v>5</v>
      </c>
      <c r="C39" s="15" t="s">
        <v>95</v>
      </c>
      <c r="D39" s="25" t="s">
        <v>93</v>
      </c>
      <c r="E39" s="25">
        <v>20</v>
      </c>
      <c r="F39" s="16">
        <v>460</v>
      </c>
      <c r="G39" s="16">
        <f t="shared" si="2"/>
        <v>9200</v>
      </c>
      <c r="H39" s="18"/>
      <c r="I39" s="18"/>
      <c r="J39" s="73" t="s">
        <v>96</v>
      </c>
    </row>
    <row r="40" s="2" customFormat="1" ht="13" customHeight="1" spans="1:10">
      <c r="A40" s="24"/>
      <c r="B40" s="14">
        <v>6</v>
      </c>
      <c r="C40" s="15" t="s">
        <v>97</v>
      </c>
      <c r="D40" s="25" t="s">
        <v>93</v>
      </c>
      <c r="E40" s="25">
        <v>10</v>
      </c>
      <c r="F40" s="16">
        <v>720</v>
      </c>
      <c r="G40" s="16">
        <f t="shared" si="2"/>
        <v>7200</v>
      </c>
      <c r="H40" s="18"/>
      <c r="I40" s="18"/>
      <c r="J40" s="73" t="s">
        <v>98</v>
      </c>
    </row>
    <row r="41" s="2" customFormat="1" ht="24" customHeight="1" spans="1:10">
      <c r="A41" s="24"/>
      <c r="B41" s="14">
        <v>7</v>
      </c>
      <c r="C41" s="15" t="s">
        <v>99</v>
      </c>
      <c r="D41" s="15" t="s">
        <v>100</v>
      </c>
      <c r="E41" s="25">
        <v>6</v>
      </c>
      <c r="F41" s="16">
        <v>750</v>
      </c>
      <c r="G41" s="16">
        <f t="shared" si="2"/>
        <v>4500</v>
      </c>
      <c r="H41" s="18"/>
      <c r="I41" s="18"/>
      <c r="J41" s="73" t="s">
        <v>101</v>
      </c>
    </row>
    <row r="42" s="2" customFormat="1" ht="27" customHeight="1" spans="1:10">
      <c r="A42" s="24"/>
      <c r="B42" s="14">
        <v>8</v>
      </c>
      <c r="C42" s="15" t="s">
        <v>102</v>
      </c>
      <c r="D42" s="25" t="s">
        <v>56</v>
      </c>
      <c r="E42" s="25">
        <v>617.9</v>
      </c>
      <c r="F42" s="16">
        <v>26.5</v>
      </c>
      <c r="G42" s="16">
        <f t="shared" si="2"/>
        <v>16374.35</v>
      </c>
      <c r="H42" s="18"/>
      <c r="I42" s="18"/>
      <c r="J42" s="73" t="s">
        <v>103</v>
      </c>
    </row>
    <row r="43" s="2" customFormat="1" ht="15" customHeight="1" spans="1:10">
      <c r="A43" s="24"/>
      <c r="B43" s="11" t="s">
        <v>67</v>
      </c>
      <c r="C43" s="11"/>
      <c r="D43" s="15"/>
      <c r="E43" s="25"/>
      <c r="F43" s="16"/>
      <c r="G43" s="16">
        <f>SUM(G35:G42)</f>
        <v>68528.77</v>
      </c>
      <c r="H43" s="18"/>
      <c r="I43" s="18"/>
      <c r="J43" s="74"/>
    </row>
    <row r="44" s="2" customFormat="1" ht="15" customHeight="1" spans="1:10">
      <c r="A44" s="24"/>
      <c r="B44" s="10" t="s">
        <v>68</v>
      </c>
      <c r="C44" s="11" t="s">
        <v>104</v>
      </c>
      <c r="D44" s="15"/>
      <c r="E44" s="25"/>
      <c r="F44" s="16"/>
      <c r="G44" s="16"/>
      <c r="H44" s="18"/>
      <c r="I44" s="18"/>
      <c r="J44" s="74"/>
    </row>
    <row r="45" s="2" customFormat="1" ht="36" spans="1:10">
      <c r="A45" s="24"/>
      <c r="B45" s="14">
        <v>1</v>
      </c>
      <c r="C45" s="15" t="s">
        <v>105</v>
      </c>
      <c r="D45" s="15" t="s">
        <v>56</v>
      </c>
      <c r="E45" s="25">
        <v>1118.26</v>
      </c>
      <c r="F45" s="16">
        <v>26.5</v>
      </c>
      <c r="G45" s="16">
        <f t="shared" ref="G45:G48" si="3">F45*E45</f>
        <v>29633.89</v>
      </c>
      <c r="H45" s="18"/>
      <c r="I45" s="18"/>
      <c r="J45" s="73" t="s">
        <v>103</v>
      </c>
    </row>
    <row r="46" s="2" customFormat="1" ht="36" spans="1:10">
      <c r="A46" s="24"/>
      <c r="B46" s="14">
        <v>2</v>
      </c>
      <c r="C46" s="15" t="s">
        <v>106</v>
      </c>
      <c r="D46" s="25" t="s">
        <v>56</v>
      </c>
      <c r="E46" s="25">
        <v>483.75</v>
      </c>
      <c r="F46" s="16">
        <v>26.5</v>
      </c>
      <c r="G46" s="16">
        <f t="shared" si="3"/>
        <v>12819.375</v>
      </c>
      <c r="H46" s="18"/>
      <c r="I46" s="18"/>
      <c r="J46" s="73" t="s">
        <v>103</v>
      </c>
    </row>
    <row r="47" s="2" customFormat="1" ht="36" spans="1:10">
      <c r="A47" s="24"/>
      <c r="B47" s="14">
        <v>3</v>
      </c>
      <c r="C47" s="15" t="s">
        <v>107</v>
      </c>
      <c r="D47" s="25" t="s">
        <v>56</v>
      </c>
      <c r="E47" s="25">
        <v>20</v>
      </c>
      <c r="F47" s="16">
        <v>26.5</v>
      </c>
      <c r="G47" s="16">
        <f t="shared" si="3"/>
        <v>530</v>
      </c>
      <c r="H47" s="18"/>
      <c r="I47" s="18"/>
      <c r="J47" s="73" t="s">
        <v>103</v>
      </c>
    </row>
    <row r="48" s="2" customFormat="1" ht="24" spans="1:10">
      <c r="A48" s="24"/>
      <c r="B48" s="14">
        <v>4</v>
      </c>
      <c r="C48" s="15" t="s">
        <v>108</v>
      </c>
      <c r="D48" s="25" t="s">
        <v>109</v>
      </c>
      <c r="E48" s="25">
        <v>16</v>
      </c>
      <c r="F48" s="16">
        <v>50</v>
      </c>
      <c r="G48" s="16">
        <f t="shared" si="3"/>
        <v>800</v>
      </c>
      <c r="H48" s="18"/>
      <c r="I48" s="18"/>
      <c r="J48" s="74" t="s">
        <v>110</v>
      </c>
    </row>
    <row r="49" s="2" customFormat="1" ht="18" customHeight="1" spans="1:10">
      <c r="A49" s="24"/>
      <c r="B49" s="61" t="s">
        <v>67</v>
      </c>
      <c r="C49" s="61"/>
      <c r="D49" s="15"/>
      <c r="E49" s="62"/>
      <c r="F49" s="15"/>
      <c r="G49" s="16">
        <f>SUM(G45:G48)</f>
        <v>43783.265</v>
      </c>
      <c r="H49" s="18"/>
      <c r="I49" s="18"/>
      <c r="J49" s="68"/>
    </row>
    <row r="50" s="2" customFormat="1" ht="18" customHeight="1" spans="1:10">
      <c r="A50" s="33"/>
      <c r="B50" s="63" t="s">
        <v>111</v>
      </c>
      <c r="C50" s="63"/>
      <c r="D50" s="57"/>
      <c r="E50" s="57"/>
      <c r="F50" s="22"/>
      <c r="G50" s="22">
        <f>G43+G49</f>
        <v>112312.035</v>
      </c>
      <c r="H50" s="23"/>
      <c r="I50" s="23"/>
      <c r="J50" s="69"/>
    </row>
    <row r="51" s="1" customFormat="1" ht="26" customHeight="1" spans="2:15">
      <c r="B51" s="6" t="s">
        <v>38</v>
      </c>
      <c r="C51" s="6"/>
      <c r="D51" s="6"/>
      <c r="E51" s="6"/>
      <c r="F51" s="6"/>
      <c r="G51" s="6"/>
      <c r="H51" s="6"/>
      <c r="I51" s="6"/>
      <c r="J51" s="6"/>
      <c r="K51" s="39"/>
      <c r="L51" s="39"/>
      <c r="M51" s="39"/>
      <c r="N51" s="39"/>
      <c r="O51" s="39"/>
    </row>
    <row r="52" s="2" customFormat="1" ht="25" customHeight="1" spans="1:10">
      <c r="A52" s="7" t="s">
        <v>23</v>
      </c>
      <c r="B52" s="8" t="s">
        <v>21</v>
      </c>
      <c r="C52" s="8" t="s">
        <v>39</v>
      </c>
      <c r="D52" s="8" t="s">
        <v>40</v>
      </c>
      <c r="E52" s="8" t="s">
        <v>41</v>
      </c>
      <c r="F52" s="8" t="s">
        <v>42</v>
      </c>
      <c r="G52" s="8" t="s">
        <v>43</v>
      </c>
      <c r="H52" s="8" t="s">
        <v>44</v>
      </c>
      <c r="I52" s="8" t="s">
        <v>45</v>
      </c>
      <c r="J52" s="40" t="s">
        <v>46</v>
      </c>
    </row>
    <row r="53" s="2" customFormat="1" ht="15.5" customHeight="1" spans="1:10">
      <c r="A53" s="24" t="s">
        <v>30</v>
      </c>
      <c r="B53" s="11" t="s">
        <v>48</v>
      </c>
      <c r="C53" s="11" t="s">
        <v>112</v>
      </c>
      <c r="D53" s="12"/>
      <c r="E53" s="12"/>
      <c r="F53" s="12"/>
      <c r="G53" s="12"/>
      <c r="H53" s="13"/>
      <c r="I53" s="13"/>
      <c r="J53" s="75"/>
    </row>
    <row r="54" s="2" customFormat="1" ht="15.5" customHeight="1" spans="1:10">
      <c r="A54" s="24"/>
      <c r="B54" s="14">
        <v>1</v>
      </c>
      <c r="C54" s="64" t="s">
        <v>113</v>
      </c>
      <c r="D54" s="65" t="s">
        <v>109</v>
      </c>
      <c r="E54" s="65">
        <v>500</v>
      </c>
      <c r="F54" s="16">
        <v>25</v>
      </c>
      <c r="G54" s="16">
        <f t="shared" ref="G54:G56" si="4">E54*F54</f>
        <v>12500</v>
      </c>
      <c r="H54" s="66"/>
      <c r="I54" s="66"/>
      <c r="J54" s="68"/>
    </row>
    <row r="55" s="2" customFormat="1" ht="15.5" customHeight="1" spans="1:10">
      <c r="A55" s="24"/>
      <c r="B55" s="14">
        <v>2</v>
      </c>
      <c r="C55" s="64" t="s">
        <v>114</v>
      </c>
      <c r="D55" s="65" t="s">
        <v>100</v>
      </c>
      <c r="E55" s="65">
        <v>3</v>
      </c>
      <c r="F55" s="16">
        <v>250</v>
      </c>
      <c r="G55" s="16">
        <f t="shared" si="4"/>
        <v>750</v>
      </c>
      <c r="H55" s="66"/>
      <c r="I55" s="66"/>
      <c r="J55" s="68"/>
    </row>
    <row r="56" s="2" customFormat="1" ht="15.5" customHeight="1" spans="1:10">
      <c r="A56" s="24"/>
      <c r="B56" s="14">
        <v>3</v>
      </c>
      <c r="C56" s="64" t="s">
        <v>115</v>
      </c>
      <c r="D56" s="65" t="s">
        <v>100</v>
      </c>
      <c r="E56" s="65">
        <v>3</v>
      </c>
      <c r="F56" s="16">
        <v>135</v>
      </c>
      <c r="G56" s="16">
        <f t="shared" si="4"/>
        <v>405</v>
      </c>
      <c r="H56" s="66"/>
      <c r="I56" s="66"/>
      <c r="J56" s="68"/>
    </row>
    <row r="57" s="2" customFormat="1" ht="15.5" customHeight="1" spans="1:10">
      <c r="A57" s="24"/>
      <c r="B57" s="15" t="s">
        <v>67</v>
      </c>
      <c r="C57" s="15"/>
      <c r="D57" s="25"/>
      <c r="E57" s="25"/>
      <c r="F57" s="16"/>
      <c r="G57" s="16">
        <f>SUM(G54:G56)</f>
        <v>13655</v>
      </c>
      <c r="H57" s="66"/>
      <c r="I57" s="66"/>
      <c r="J57" s="68"/>
    </row>
    <row r="58" s="2" customFormat="1" ht="15.5" customHeight="1" spans="1:10">
      <c r="A58" s="24"/>
      <c r="B58" s="10" t="s">
        <v>68</v>
      </c>
      <c r="C58" s="11" t="s">
        <v>116</v>
      </c>
      <c r="D58" s="25"/>
      <c r="E58" s="25"/>
      <c r="F58" s="16"/>
      <c r="G58" s="16"/>
      <c r="H58" s="66"/>
      <c r="I58" s="66"/>
      <c r="J58" s="68"/>
    </row>
    <row r="59" s="2" customFormat="1" ht="36" spans="1:10">
      <c r="A59" s="24"/>
      <c r="B59" s="14">
        <v>1</v>
      </c>
      <c r="C59" s="15" t="s">
        <v>117</v>
      </c>
      <c r="D59" s="25" t="s">
        <v>56</v>
      </c>
      <c r="E59" s="16">
        <v>480</v>
      </c>
      <c r="F59" s="16">
        <v>26.5</v>
      </c>
      <c r="G59" s="16">
        <f>F59*E59</f>
        <v>12720</v>
      </c>
      <c r="H59" s="66"/>
      <c r="I59" s="66"/>
      <c r="J59" s="42" t="s">
        <v>118</v>
      </c>
    </row>
    <row r="60" s="2" customFormat="1" ht="16" customHeight="1" spans="1:10">
      <c r="A60" s="24"/>
      <c r="B60" s="15" t="s">
        <v>67</v>
      </c>
      <c r="C60" s="15"/>
      <c r="D60" s="25"/>
      <c r="E60" s="25"/>
      <c r="F60" s="16"/>
      <c r="G60" s="16">
        <f>G59</f>
        <v>12720</v>
      </c>
      <c r="H60" s="66"/>
      <c r="I60" s="66"/>
      <c r="J60" s="42"/>
    </row>
    <row r="61" s="2" customFormat="1" ht="16" customHeight="1" spans="1:10">
      <c r="A61" s="24"/>
      <c r="B61" s="10" t="s">
        <v>80</v>
      </c>
      <c r="C61" s="11" t="s">
        <v>119</v>
      </c>
      <c r="D61" s="25"/>
      <c r="E61" s="25"/>
      <c r="F61" s="16"/>
      <c r="G61" s="16"/>
      <c r="H61" s="66"/>
      <c r="I61" s="66"/>
      <c r="J61" s="42"/>
    </row>
    <row r="62" s="2" customFormat="1" ht="16" customHeight="1" spans="1:10">
      <c r="A62" s="24"/>
      <c r="B62" s="14">
        <v>1</v>
      </c>
      <c r="C62" s="15" t="s">
        <v>120</v>
      </c>
      <c r="D62" s="25" t="s">
        <v>121</v>
      </c>
      <c r="E62" s="17">
        <v>1</v>
      </c>
      <c r="F62" s="16">
        <v>180</v>
      </c>
      <c r="G62" s="16">
        <f t="shared" ref="G62:G69" si="5">F62*E62</f>
        <v>180</v>
      </c>
      <c r="H62" s="66"/>
      <c r="I62" s="66"/>
      <c r="J62" s="42" t="s">
        <v>122</v>
      </c>
    </row>
    <row r="63" s="2" customFormat="1" ht="16" customHeight="1" spans="1:10">
      <c r="A63" s="24"/>
      <c r="B63" s="15" t="s">
        <v>67</v>
      </c>
      <c r="C63" s="15"/>
      <c r="D63" s="25"/>
      <c r="E63" s="25"/>
      <c r="F63" s="16"/>
      <c r="G63" s="16">
        <f>G62</f>
        <v>180</v>
      </c>
      <c r="H63" s="66"/>
      <c r="I63" s="66"/>
      <c r="J63" s="42"/>
    </row>
    <row r="64" s="2" customFormat="1" ht="16" customHeight="1" spans="1:10">
      <c r="A64" s="24"/>
      <c r="B64" s="10" t="s">
        <v>123</v>
      </c>
      <c r="C64" s="11" t="s">
        <v>104</v>
      </c>
      <c r="D64" s="15"/>
      <c r="E64" s="25"/>
      <c r="F64" s="16"/>
      <c r="G64" s="16"/>
      <c r="H64" s="66"/>
      <c r="I64" s="66"/>
      <c r="J64" s="42"/>
    </row>
    <row r="65" s="2" customFormat="1" ht="16" customHeight="1" spans="1:10">
      <c r="A65" s="24"/>
      <c r="B65" s="14">
        <v>1</v>
      </c>
      <c r="C65" s="15" t="s">
        <v>124</v>
      </c>
      <c r="D65" s="25" t="s">
        <v>56</v>
      </c>
      <c r="E65" s="16">
        <v>6.24</v>
      </c>
      <c r="F65" s="16">
        <v>60</v>
      </c>
      <c r="G65" s="16">
        <f t="shared" si="5"/>
        <v>374.4</v>
      </c>
      <c r="H65" s="66"/>
      <c r="I65" s="66"/>
      <c r="J65" s="42"/>
    </row>
    <row r="66" s="2" customFormat="1" ht="16" customHeight="1" spans="1:10">
      <c r="A66" s="24"/>
      <c r="B66" s="14">
        <v>2</v>
      </c>
      <c r="C66" s="15" t="s">
        <v>125</v>
      </c>
      <c r="D66" s="25" t="s">
        <v>56</v>
      </c>
      <c r="E66" s="16">
        <v>2.4</v>
      </c>
      <c r="F66" s="16">
        <v>60</v>
      </c>
      <c r="G66" s="16">
        <f t="shared" si="5"/>
        <v>144</v>
      </c>
      <c r="H66" s="66"/>
      <c r="I66" s="66"/>
      <c r="J66" s="42"/>
    </row>
    <row r="67" s="2" customFormat="1" ht="16" customHeight="1" spans="1:10">
      <c r="A67" s="24"/>
      <c r="B67" s="14">
        <v>3</v>
      </c>
      <c r="C67" s="15" t="s">
        <v>126</v>
      </c>
      <c r="D67" s="25" t="s">
        <v>56</v>
      </c>
      <c r="E67" s="16">
        <v>2.94</v>
      </c>
      <c r="F67" s="16">
        <v>60</v>
      </c>
      <c r="G67" s="16">
        <f t="shared" si="5"/>
        <v>176.4</v>
      </c>
      <c r="H67" s="66"/>
      <c r="I67" s="66"/>
      <c r="J67" s="42"/>
    </row>
    <row r="68" s="2" customFormat="1" ht="36" spans="1:10">
      <c r="A68" s="24"/>
      <c r="B68" s="14">
        <v>4</v>
      </c>
      <c r="C68" s="15" t="s">
        <v>127</v>
      </c>
      <c r="D68" s="25" t="s">
        <v>56</v>
      </c>
      <c r="E68" s="16">
        <v>621.02</v>
      </c>
      <c r="F68" s="16">
        <v>26.5</v>
      </c>
      <c r="G68" s="16">
        <f t="shared" si="5"/>
        <v>16457.03</v>
      </c>
      <c r="H68" s="66"/>
      <c r="I68" s="66"/>
      <c r="J68" s="42" t="s">
        <v>118</v>
      </c>
    </row>
    <row r="69" s="2" customFormat="1" ht="24" spans="1:10">
      <c r="A69" s="24"/>
      <c r="B69" s="76">
        <v>5</v>
      </c>
      <c r="C69" s="15" t="s">
        <v>108</v>
      </c>
      <c r="D69" s="25" t="s">
        <v>109</v>
      </c>
      <c r="E69" s="17">
        <v>42</v>
      </c>
      <c r="F69" s="16">
        <v>50</v>
      </c>
      <c r="G69" s="16">
        <f t="shared" si="5"/>
        <v>2100</v>
      </c>
      <c r="H69" s="66"/>
      <c r="I69" s="66"/>
      <c r="J69" s="42" t="s">
        <v>128</v>
      </c>
    </row>
    <row r="70" s="2" customFormat="1" ht="16" customHeight="1" spans="1:10">
      <c r="A70" s="24"/>
      <c r="B70" s="61" t="s">
        <v>67</v>
      </c>
      <c r="C70" s="61"/>
      <c r="D70" s="15"/>
      <c r="E70" s="15"/>
      <c r="F70" s="15"/>
      <c r="G70" s="16">
        <f>SUM(G65:G69)</f>
        <v>19251.83</v>
      </c>
      <c r="H70" s="66"/>
      <c r="I70" s="66"/>
      <c r="J70" s="68"/>
    </row>
    <row r="71" s="2" customFormat="1" ht="16" customHeight="1" spans="1:10">
      <c r="A71" s="24"/>
      <c r="B71" s="59" t="s">
        <v>129</v>
      </c>
      <c r="C71" s="59"/>
      <c r="D71" s="17"/>
      <c r="E71" s="17"/>
      <c r="F71" s="16"/>
      <c r="G71" s="16">
        <f>G57+G60+G63+G70</f>
        <v>45806.83</v>
      </c>
      <c r="H71" s="31"/>
      <c r="I71" s="31"/>
      <c r="J71" s="45"/>
    </row>
    <row r="72" s="2" customFormat="1" ht="16" customHeight="1" spans="1:10">
      <c r="A72" s="28" t="s">
        <v>31</v>
      </c>
      <c r="B72" s="29"/>
      <c r="C72" s="30"/>
      <c r="D72" s="17" t="s">
        <v>130</v>
      </c>
      <c r="E72" s="17"/>
      <c r="F72" s="16"/>
      <c r="G72" s="16">
        <f>(G74+G71+G50+G33)*0.002</f>
        <v>1251.37000275</v>
      </c>
      <c r="H72" s="31"/>
      <c r="I72" s="31"/>
      <c r="J72" s="45"/>
    </row>
    <row r="73" s="2" customFormat="1" ht="16" customHeight="1" spans="1:10">
      <c r="A73" s="28" t="s">
        <v>32</v>
      </c>
      <c r="B73" s="29"/>
      <c r="C73" s="30"/>
      <c r="D73" s="17" t="s">
        <v>130</v>
      </c>
      <c r="E73" s="17"/>
      <c r="F73" s="16"/>
      <c r="G73" s="16">
        <v>3000</v>
      </c>
      <c r="H73" s="31"/>
      <c r="I73" s="31"/>
      <c r="J73" s="45"/>
    </row>
    <row r="74" s="2" customFormat="1" ht="16" customHeight="1" spans="1:10">
      <c r="A74" s="28" t="s">
        <v>131</v>
      </c>
      <c r="B74" s="29"/>
      <c r="C74" s="30"/>
      <c r="D74" s="17"/>
      <c r="E74" s="17"/>
      <c r="F74" s="16"/>
      <c r="G74" s="16">
        <f>(G33+G50+G71)*1.5%</f>
        <v>9246.576375</v>
      </c>
      <c r="H74" s="31"/>
      <c r="I74" s="31"/>
      <c r="J74" s="45"/>
    </row>
    <row r="75" s="2" customFormat="1" ht="16" customHeight="1" spans="1:10">
      <c r="A75" s="33" t="s">
        <v>132</v>
      </c>
      <c r="B75" s="34"/>
      <c r="C75" s="34"/>
      <c r="D75" s="35"/>
      <c r="E75" s="35"/>
      <c r="F75" s="35"/>
      <c r="G75" s="36">
        <f>G74+G71+G50+G33+G72+G73</f>
        <v>629936.37137775</v>
      </c>
      <c r="H75" s="37"/>
      <c r="I75" s="37"/>
      <c r="J75" s="77"/>
    </row>
    <row r="76" s="2" customFormat="1" ht="12"/>
    <row r="77" s="2" customFormat="1" ht="12"/>
    <row r="78" s="2" customFormat="1" ht="12"/>
    <row r="79" s="2" customFormat="1" ht="12"/>
    <row r="80" s="2" customFormat="1" ht="12"/>
    <row r="81" s="2" customFormat="1" ht="12"/>
    <row r="82" s="2" customFormat="1" ht="12"/>
    <row r="83" s="2" customFormat="1" ht="12"/>
    <row r="84" s="2" customFormat="1" ht="12"/>
    <row r="85" s="2" customFormat="1" ht="12"/>
    <row r="86" s="2" customFormat="1" ht="12"/>
    <row r="87" s="2" customFormat="1" ht="12"/>
    <row r="88" s="2" customFormat="1" ht="12"/>
    <row r="89" s="2" customFormat="1" ht="12"/>
    <row r="90" s="2" customFormat="1" ht="12"/>
    <row r="91" s="2" customFormat="1" ht="12"/>
    <row r="92" s="2" customFormat="1" ht="12"/>
    <row r="93" s="2" customFormat="1" ht="12"/>
    <row r="94" s="2" customFormat="1" ht="12"/>
    <row r="95" s="2" customFormat="1" ht="12"/>
    <row r="96" s="2" customFormat="1" ht="12"/>
    <row r="97" s="2" customFormat="1" ht="12"/>
    <row r="98" s="2" customFormat="1" ht="12"/>
    <row r="99" s="2" customFormat="1" ht="12"/>
    <row r="100" s="2" customFormat="1" ht="12"/>
    <row r="101" s="2" customFormat="1" ht="12"/>
    <row r="102" s="2" customFormat="1" ht="12"/>
    <row r="103" s="2" customFormat="1" ht="12"/>
    <row r="104" s="2" customFormat="1" ht="12"/>
    <row r="105" s="2" customFormat="1" ht="12"/>
    <row r="106" s="2" customFormat="1" ht="12"/>
    <row r="107" s="2" customFormat="1" ht="12"/>
    <row r="108" s="2" customFormat="1" ht="12"/>
    <row r="109" s="2" customFormat="1" ht="12"/>
    <row r="110" s="2" customFormat="1" ht="12"/>
    <row r="111" s="2" customFormat="1" ht="12"/>
    <row r="112" s="2" customFormat="1" ht="12"/>
    <row r="113" s="2" customFormat="1" ht="12"/>
    <row r="114" s="2" customFormat="1" ht="12"/>
    <row r="115" s="2" customFormat="1" ht="12"/>
    <row r="116" s="2" customFormat="1" ht="12"/>
    <row r="117" s="2" customFormat="1" ht="12"/>
    <row r="118" s="2" customFormat="1" ht="12"/>
    <row r="119" s="2" customFormat="1" ht="12"/>
    <row r="120" s="2" customFormat="1" ht="12"/>
    <row r="121" s="2" customFormat="1" ht="12"/>
    <row r="122" s="2" customFormat="1" ht="12"/>
  </sheetData>
  <sheetProtection password="E51C" sheet="1" objects="1"/>
  <mergeCells count="23">
    <mergeCell ref="B1:J1"/>
    <mergeCell ref="B13:C13"/>
    <mergeCell ref="B26:C26"/>
    <mergeCell ref="A27:J27"/>
    <mergeCell ref="B32:C32"/>
    <mergeCell ref="B33:C33"/>
    <mergeCell ref="B43:C43"/>
    <mergeCell ref="B49:C49"/>
    <mergeCell ref="B50:C50"/>
    <mergeCell ref="B51:J51"/>
    <mergeCell ref="B57:C57"/>
    <mergeCell ref="B60:C60"/>
    <mergeCell ref="B63:C63"/>
    <mergeCell ref="B70:C70"/>
    <mergeCell ref="B71:C71"/>
    <mergeCell ref="A72:C72"/>
    <mergeCell ref="A73:C73"/>
    <mergeCell ref="A74:C74"/>
    <mergeCell ref="A75:C75"/>
    <mergeCell ref="A3:A26"/>
    <mergeCell ref="A29:A33"/>
    <mergeCell ref="A34:A50"/>
    <mergeCell ref="A53:A71"/>
  </mergeCells>
  <printOptions horizontalCentered="1" verticalCentered="1"/>
  <pageMargins left="0.751388888888889" right="0.751388888888889" top="1" bottom="1" header="0.5" footer="0.5"/>
  <pageSetup paperSize="9" fitToHeight="0" orientation="landscape" horizontalDpi="600"/>
  <headerFooter/>
  <rowBreaks count="2" manualBreakCount="2">
    <brk id="26" max="16383" man="1"/>
    <brk id="5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0"/>
  <sheetViews>
    <sheetView topLeftCell="A4" workbookViewId="0">
      <selection activeCell="H28" sqref="H28:I46"/>
    </sheetView>
  </sheetViews>
  <sheetFormatPr defaultColWidth="9" defaultRowHeight="15.6"/>
  <cols>
    <col min="1" max="1" width="5.62962962962963" style="4" customWidth="1"/>
    <col min="2" max="2" width="7.12962962962963" style="4" customWidth="1"/>
    <col min="3" max="3" width="25.3796296296296" style="4" customWidth="1"/>
    <col min="4" max="4" width="7.75" style="4" customWidth="1"/>
    <col min="5" max="5" width="8.12962962962963" style="4" customWidth="1"/>
    <col min="6" max="9" width="11.8796296296296" style="4" customWidth="1"/>
    <col min="10" max="10" width="28.3796296296296" style="5" customWidth="1"/>
    <col min="11" max="11" width="14.1296296296296" style="4"/>
    <col min="12" max="12" width="12.75" style="4"/>
    <col min="13" max="16384" width="9" style="4"/>
  </cols>
  <sheetData>
    <row r="1" s="1" customFormat="1" ht="29" customHeight="1" spans="2:15">
      <c r="B1" s="6" t="s">
        <v>133</v>
      </c>
      <c r="C1" s="6"/>
      <c r="D1" s="6"/>
      <c r="E1" s="6"/>
      <c r="F1" s="6"/>
      <c r="G1" s="6"/>
      <c r="H1" s="6"/>
      <c r="I1" s="6"/>
      <c r="J1" s="38"/>
      <c r="K1" s="39"/>
      <c r="L1" s="39"/>
      <c r="M1" s="39"/>
      <c r="N1" s="39"/>
      <c r="O1" s="39"/>
    </row>
    <row r="2" s="2" customFormat="1" ht="27" customHeight="1" spans="1:10">
      <c r="A2" s="7" t="s">
        <v>23</v>
      </c>
      <c r="B2" s="8" t="s">
        <v>21</v>
      </c>
      <c r="C2" s="8" t="s">
        <v>39</v>
      </c>
      <c r="D2" s="8" t="s">
        <v>40</v>
      </c>
      <c r="E2" s="8" t="s">
        <v>41</v>
      </c>
      <c r="F2" s="8" t="s">
        <v>42</v>
      </c>
      <c r="G2" s="8" t="s">
        <v>43</v>
      </c>
      <c r="H2" s="8" t="s">
        <v>44</v>
      </c>
      <c r="I2" s="8" t="s">
        <v>45</v>
      </c>
      <c r="J2" s="40" t="s">
        <v>46</v>
      </c>
    </row>
    <row r="3" s="2" customFormat="1" ht="16.5" customHeight="1" spans="1:10">
      <c r="A3" s="9" t="s">
        <v>35</v>
      </c>
      <c r="B3" s="10" t="s">
        <v>48</v>
      </c>
      <c r="C3" s="11" t="s">
        <v>134</v>
      </c>
      <c r="D3" s="12"/>
      <c r="E3" s="12"/>
      <c r="F3" s="12"/>
      <c r="G3" s="12"/>
      <c r="H3" s="13"/>
      <c r="I3" s="13"/>
      <c r="J3" s="41"/>
    </row>
    <row r="4" s="2" customFormat="1" ht="16.5" customHeight="1" spans="1:10">
      <c r="A4" s="9"/>
      <c r="B4" s="14">
        <v>1</v>
      </c>
      <c r="C4" s="15" t="s">
        <v>135</v>
      </c>
      <c r="D4" s="16" t="s">
        <v>109</v>
      </c>
      <c r="E4" s="17">
        <v>130</v>
      </c>
      <c r="F4" s="16">
        <v>120</v>
      </c>
      <c r="G4" s="16">
        <f t="shared" ref="G4:G20" si="0">F4*E4</f>
        <v>15600</v>
      </c>
      <c r="H4" s="18"/>
      <c r="I4" s="18"/>
      <c r="J4" s="42"/>
    </row>
    <row r="5" s="2" customFormat="1" ht="16.5" customHeight="1" spans="1:10">
      <c r="A5" s="9"/>
      <c r="B5" s="14">
        <v>2</v>
      </c>
      <c r="C5" s="15" t="s">
        <v>136</v>
      </c>
      <c r="D5" s="16" t="s">
        <v>109</v>
      </c>
      <c r="E5" s="17">
        <v>130</v>
      </c>
      <c r="F5" s="16">
        <v>18</v>
      </c>
      <c r="G5" s="16">
        <f t="shared" si="0"/>
        <v>2340</v>
      </c>
      <c r="H5" s="18"/>
      <c r="I5" s="18"/>
      <c r="J5" s="42"/>
    </row>
    <row r="6" s="3" customFormat="1" ht="16.5" customHeight="1" spans="1:10">
      <c r="A6" s="9"/>
      <c r="B6" s="14">
        <v>3</v>
      </c>
      <c r="C6" s="15" t="s">
        <v>137</v>
      </c>
      <c r="D6" s="16" t="s">
        <v>51</v>
      </c>
      <c r="E6" s="17">
        <v>39</v>
      </c>
      <c r="F6" s="16">
        <v>52</v>
      </c>
      <c r="G6" s="16">
        <f t="shared" si="0"/>
        <v>2028</v>
      </c>
      <c r="H6" s="18"/>
      <c r="I6" s="18"/>
      <c r="J6" s="42"/>
    </row>
    <row r="7" s="3" customFormat="1" ht="16.5" customHeight="1" spans="1:10">
      <c r="A7" s="9"/>
      <c r="B7" s="14">
        <v>4</v>
      </c>
      <c r="C7" s="15" t="s">
        <v>138</v>
      </c>
      <c r="D7" s="16" t="s">
        <v>56</v>
      </c>
      <c r="E7" s="17">
        <v>4</v>
      </c>
      <c r="F7" s="16">
        <v>100</v>
      </c>
      <c r="G7" s="16">
        <f t="shared" si="0"/>
        <v>400</v>
      </c>
      <c r="H7" s="18"/>
      <c r="I7" s="18"/>
      <c r="J7" s="42"/>
    </row>
    <row r="8" s="3" customFormat="1" ht="16.5" customHeight="1" spans="1:10">
      <c r="A8" s="9"/>
      <c r="B8" s="14">
        <v>5</v>
      </c>
      <c r="C8" s="15" t="s">
        <v>139</v>
      </c>
      <c r="D8" s="16" t="s">
        <v>51</v>
      </c>
      <c r="E8" s="17">
        <v>1.2</v>
      </c>
      <c r="F8" s="16">
        <v>360</v>
      </c>
      <c r="G8" s="16">
        <f t="shared" si="0"/>
        <v>432</v>
      </c>
      <c r="H8" s="18"/>
      <c r="I8" s="18"/>
      <c r="J8" s="42"/>
    </row>
    <row r="9" s="3" customFormat="1" ht="16.5" customHeight="1" spans="1:10">
      <c r="A9" s="9"/>
      <c r="B9" s="14">
        <v>6</v>
      </c>
      <c r="C9" s="15" t="s">
        <v>140</v>
      </c>
      <c r="D9" s="16" t="s">
        <v>109</v>
      </c>
      <c r="E9" s="17">
        <v>330</v>
      </c>
      <c r="F9" s="16">
        <v>18</v>
      </c>
      <c r="G9" s="16">
        <f t="shared" si="0"/>
        <v>5940</v>
      </c>
      <c r="H9" s="18"/>
      <c r="I9" s="18"/>
      <c r="J9" s="42"/>
    </row>
    <row r="10" s="3" customFormat="1" ht="16.5" customHeight="1" spans="1:10">
      <c r="A10" s="9"/>
      <c r="B10" s="14">
        <v>7</v>
      </c>
      <c r="C10" s="15" t="s">
        <v>141</v>
      </c>
      <c r="D10" s="16" t="s">
        <v>142</v>
      </c>
      <c r="E10" s="17">
        <v>30</v>
      </c>
      <c r="F10" s="16">
        <v>30</v>
      </c>
      <c r="G10" s="16">
        <f t="shared" si="0"/>
        <v>900</v>
      </c>
      <c r="H10" s="18"/>
      <c r="I10" s="18"/>
      <c r="J10" s="42"/>
    </row>
    <row r="11" s="3" customFormat="1" ht="16.5" customHeight="1" spans="1:10">
      <c r="A11" s="9"/>
      <c r="B11" s="14">
        <v>8</v>
      </c>
      <c r="C11" s="15" t="s">
        <v>143</v>
      </c>
      <c r="D11" s="16" t="s">
        <v>109</v>
      </c>
      <c r="E11" s="17">
        <v>330</v>
      </c>
      <c r="F11" s="16">
        <v>10</v>
      </c>
      <c r="G11" s="16">
        <f t="shared" si="0"/>
        <v>3300</v>
      </c>
      <c r="H11" s="18"/>
      <c r="I11" s="18"/>
      <c r="J11" s="43"/>
    </row>
    <row r="12" s="3" customFormat="1" ht="16.5" customHeight="1" spans="1:10">
      <c r="A12" s="9"/>
      <c r="B12" s="14">
        <v>9</v>
      </c>
      <c r="C12" s="15" t="s">
        <v>144</v>
      </c>
      <c r="D12" s="16" t="s">
        <v>100</v>
      </c>
      <c r="E12" s="17">
        <v>4</v>
      </c>
      <c r="F12" s="16">
        <v>300</v>
      </c>
      <c r="G12" s="16">
        <f t="shared" si="0"/>
        <v>1200</v>
      </c>
      <c r="H12" s="18"/>
      <c r="I12" s="18"/>
      <c r="J12" s="43"/>
    </row>
    <row r="13" s="3" customFormat="1" ht="16.5" customHeight="1" spans="1:10">
      <c r="A13" s="9"/>
      <c r="B13" s="11" t="s">
        <v>67</v>
      </c>
      <c r="C13" s="11"/>
      <c r="D13" s="16"/>
      <c r="E13" s="16"/>
      <c r="F13" s="16"/>
      <c r="G13" s="16">
        <f>SUM(G4:G12)</f>
        <v>32140</v>
      </c>
      <c r="H13" s="18"/>
      <c r="I13" s="18"/>
      <c r="J13" s="43"/>
    </row>
    <row r="14" s="3" customFormat="1" ht="16.5" customHeight="1" spans="1:10">
      <c r="A14" s="9"/>
      <c r="B14" s="14" t="s">
        <v>68</v>
      </c>
      <c r="C14" s="15" t="s">
        <v>145</v>
      </c>
      <c r="D14" s="16"/>
      <c r="E14" s="16"/>
      <c r="F14" s="16"/>
      <c r="G14" s="16"/>
      <c r="H14" s="18"/>
      <c r="I14" s="18"/>
      <c r="J14" s="43"/>
    </row>
    <row r="15" s="3" customFormat="1" ht="16.5" customHeight="1" spans="1:10">
      <c r="A15" s="9"/>
      <c r="B15" s="14">
        <v>10</v>
      </c>
      <c r="C15" s="15" t="s">
        <v>146</v>
      </c>
      <c r="D15" s="16" t="s">
        <v>56</v>
      </c>
      <c r="E15" s="17">
        <v>1030</v>
      </c>
      <c r="F15" s="16">
        <v>8</v>
      </c>
      <c r="G15" s="16">
        <f t="shared" ref="G15:G22" si="1">F15*E15</f>
        <v>8240</v>
      </c>
      <c r="H15" s="18"/>
      <c r="I15" s="18"/>
      <c r="J15" s="43"/>
    </row>
    <row r="16" s="3" customFormat="1" ht="16.5" customHeight="1" spans="1:10">
      <c r="A16" s="9"/>
      <c r="B16" s="14">
        <v>11</v>
      </c>
      <c r="C16" s="15" t="s">
        <v>147</v>
      </c>
      <c r="D16" s="16" t="s">
        <v>109</v>
      </c>
      <c r="E16" s="17">
        <v>10</v>
      </c>
      <c r="F16" s="16">
        <v>20</v>
      </c>
      <c r="G16" s="16">
        <f t="shared" si="1"/>
        <v>200</v>
      </c>
      <c r="H16" s="18"/>
      <c r="I16" s="18"/>
      <c r="J16" s="43"/>
    </row>
    <row r="17" s="3" customFormat="1" spans="1:10">
      <c r="A17" s="9"/>
      <c r="B17" s="14">
        <v>12</v>
      </c>
      <c r="C17" s="15" t="s">
        <v>148</v>
      </c>
      <c r="D17" s="16" t="s">
        <v>56</v>
      </c>
      <c r="E17" s="17">
        <v>600</v>
      </c>
      <c r="F17" s="16">
        <v>10</v>
      </c>
      <c r="G17" s="16">
        <f t="shared" si="1"/>
        <v>6000</v>
      </c>
      <c r="H17" s="18"/>
      <c r="I17" s="18"/>
      <c r="J17" s="43"/>
    </row>
    <row r="18" s="3" customFormat="1" ht="16.5" customHeight="1" spans="1:10">
      <c r="A18" s="9"/>
      <c r="B18" s="14">
        <v>13</v>
      </c>
      <c r="C18" s="15" t="s">
        <v>149</v>
      </c>
      <c r="D18" s="16" t="s">
        <v>150</v>
      </c>
      <c r="E18" s="17">
        <v>2</v>
      </c>
      <c r="F18" s="16">
        <v>160</v>
      </c>
      <c r="G18" s="16">
        <f t="shared" si="1"/>
        <v>320</v>
      </c>
      <c r="H18" s="18"/>
      <c r="I18" s="18"/>
      <c r="J18" s="43"/>
    </row>
    <row r="19" s="3" customFormat="1" ht="16.5" customHeight="1" spans="1:10">
      <c r="A19" s="9"/>
      <c r="B19" s="14">
        <v>14</v>
      </c>
      <c r="C19" s="15" t="s">
        <v>151</v>
      </c>
      <c r="D19" s="16" t="s">
        <v>109</v>
      </c>
      <c r="E19" s="17">
        <v>50</v>
      </c>
      <c r="F19" s="16">
        <v>3.5</v>
      </c>
      <c r="G19" s="16">
        <f t="shared" si="1"/>
        <v>175</v>
      </c>
      <c r="H19" s="18"/>
      <c r="I19" s="18"/>
      <c r="J19" s="43"/>
    </row>
    <row r="20" s="2" customFormat="1" ht="16.5" customHeight="1" spans="1:10">
      <c r="A20" s="9"/>
      <c r="B20" s="14">
        <v>15</v>
      </c>
      <c r="C20" s="15" t="s">
        <v>152</v>
      </c>
      <c r="D20" s="16" t="s">
        <v>100</v>
      </c>
      <c r="E20" s="17">
        <v>15</v>
      </c>
      <c r="F20" s="16">
        <v>15</v>
      </c>
      <c r="G20" s="16">
        <f t="shared" si="1"/>
        <v>225</v>
      </c>
      <c r="H20" s="18"/>
      <c r="I20" s="18"/>
      <c r="J20" s="43"/>
    </row>
    <row r="21" s="3" customFormat="1" ht="16.5" customHeight="1" spans="1:10">
      <c r="A21" s="9"/>
      <c r="B21" s="14">
        <v>16</v>
      </c>
      <c r="C21" s="15" t="s">
        <v>153</v>
      </c>
      <c r="D21" s="16" t="s">
        <v>100</v>
      </c>
      <c r="E21" s="17">
        <v>10</v>
      </c>
      <c r="F21" s="16">
        <v>5</v>
      </c>
      <c r="G21" s="16">
        <f t="shared" si="1"/>
        <v>50</v>
      </c>
      <c r="H21" s="18"/>
      <c r="I21" s="18"/>
      <c r="J21" s="43"/>
    </row>
    <row r="22" s="3" customFormat="1" ht="16.5" customHeight="1" spans="1:10">
      <c r="A22" s="9"/>
      <c r="B22" s="14">
        <v>17</v>
      </c>
      <c r="C22" s="15" t="s">
        <v>154</v>
      </c>
      <c r="D22" s="16" t="s">
        <v>155</v>
      </c>
      <c r="E22" s="17">
        <v>10</v>
      </c>
      <c r="F22" s="16">
        <v>60</v>
      </c>
      <c r="G22" s="16">
        <f t="shared" si="1"/>
        <v>600</v>
      </c>
      <c r="H22" s="18"/>
      <c r="I22" s="18"/>
      <c r="J22" s="43"/>
    </row>
    <row r="23" s="3" customFormat="1" ht="26" customHeight="1" spans="1:10">
      <c r="A23" s="9"/>
      <c r="B23" s="14">
        <v>18</v>
      </c>
      <c r="C23" s="15" t="s">
        <v>156</v>
      </c>
      <c r="D23" s="16" t="s">
        <v>56</v>
      </c>
      <c r="E23" s="17">
        <v>70.26</v>
      </c>
      <c r="F23" s="16">
        <v>26.5</v>
      </c>
      <c r="G23" s="16">
        <f>E23*F23</f>
        <v>1861.89</v>
      </c>
      <c r="H23" s="18"/>
      <c r="I23" s="18"/>
      <c r="J23" s="43" t="s">
        <v>157</v>
      </c>
    </row>
    <row r="24" s="3" customFormat="1" ht="16.5" customHeight="1" spans="1:10">
      <c r="A24" s="9"/>
      <c r="B24" s="11" t="s">
        <v>67</v>
      </c>
      <c r="C24" s="11"/>
      <c r="D24" s="15"/>
      <c r="E24" s="15"/>
      <c r="F24" s="15"/>
      <c r="G24" s="16">
        <f>SUM(G15:G23)</f>
        <v>17671.89</v>
      </c>
      <c r="H24" s="18"/>
      <c r="I24" s="18"/>
      <c r="J24" s="43"/>
    </row>
    <row r="25" s="3" customFormat="1" ht="16.5" customHeight="1" spans="1:10">
      <c r="A25" s="19"/>
      <c r="B25" s="20" t="s">
        <v>158</v>
      </c>
      <c r="C25" s="20"/>
      <c r="D25" s="21"/>
      <c r="E25" s="21"/>
      <c r="F25" s="21"/>
      <c r="G25" s="22">
        <f>G24+G13</f>
        <v>49811.89</v>
      </c>
      <c r="H25" s="23"/>
      <c r="I25" s="23"/>
      <c r="J25" s="44"/>
    </row>
    <row r="26" s="1" customFormat="1" ht="28.5" customHeight="1" spans="2:15">
      <c r="B26" s="6" t="s">
        <v>133</v>
      </c>
      <c r="C26" s="6"/>
      <c r="D26" s="6"/>
      <c r="E26" s="6"/>
      <c r="F26" s="6"/>
      <c r="G26" s="6"/>
      <c r="H26" s="6"/>
      <c r="I26" s="6"/>
      <c r="J26" s="38"/>
      <c r="K26" s="39"/>
      <c r="L26" s="39"/>
      <c r="M26" s="39"/>
      <c r="N26" s="39"/>
      <c r="O26" s="39"/>
    </row>
    <row r="27" s="2" customFormat="1" ht="27" customHeight="1" spans="1:10">
      <c r="A27" s="7" t="s">
        <v>23</v>
      </c>
      <c r="B27" s="8" t="s">
        <v>21</v>
      </c>
      <c r="C27" s="8" t="s">
        <v>39</v>
      </c>
      <c r="D27" s="8" t="s">
        <v>40</v>
      </c>
      <c r="E27" s="8" t="s">
        <v>41</v>
      </c>
      <c r="F27" s="8" t="s">
        <v>42</v>
      </c>
      <c r="G27" s="8" t="s">
        <v>43</v>
      </c>
      <c r="H27" s="8" t="s">
        <v>44</v>
      </c>
      <c r="I27" s="8" t="s">
        <v>45</v>
      </c>
      <c r="J27" s="40" t="s">
        <v>46</v>
      </c>
    </row>
    <row r="28" s="2" customFormat="1" ht="20" customHeight="1" spans="1:10">
      <c r="A28" s="24" t="s">
        <v>36</v>
      </c>
      <c r="B28" s="11" t="s">
        <v>48</v>
      </c>
      <c r="C28" s="11" t="s">
        <v>159</v>
      </c>
      <c r="D28" s="12"/>
      <c r="E28" s="12"/>
      <c r="F28" s="12"/>
      <c r="G28" s="12"/>
      <c r="H28" s="13"/>
      <c r="I28" s="13"/>
      <c r="J28" s="41"/>
    </row>
    <row r="29" s="2" customFormat="1" ht="20" customHeight="1" spans="1:10">
      <c r="A29" s="24"/>
      <c r="B29" s="14">
        <v>1</v>
      </c>
      <c r="C29" s="15" t="s">
        <v>160</v>
      </c>
      <c r="D29" s="25" t="s">
        <v>100</v>
      </c>
      <c r="E29" s="17">
        <v>10</v>
      </c>
      <c r="F29" s="16">
        <v>50</v>
      </c>
      <c r="G29" s="16">
        <f t="shared" ref="G29:G31" si="2">F29*E29</f>
        <v>500</v>
      </c>
      <c r="H29" s="18"/>
      <c r="I29" s="18"/>
      <c r="J29" s="42"/>
    </row>
    <row r="30" s="2" customFormat="1" ht="20" customHeight="1" spans="1:10">
      <c r="A30" s="24"/>
      <c r="B30" s="14">
        <v>2</v>
      </c>
      <c r="C30" s="15" t="s">
        <v>161</v>
      </c>
      <c r="D30" s="25" t="s">
        <v>121</v>
      </c>
      <c r="E30" s="17">
        <v>10</v>
      </c>
      <c r="F30" s="16">
        <v>160</v>
      </c>
      <c r="G30" s="16">
        <f t="shared" si="2"/>
        <v>1600</v>
      </c>
      <c r="H30" s="18"/>
      <c r="I30" s="18"/>
      <c r="J30" s="42"/>
    </row>
    <row r="31" s="2" customFormat="1" ht="20" customHeight="1" spans="1:10">
      <c r="A31" s="24"/>
      <c r="B31" s="14">
        <v>3</v>
      </c>
      <c r="C31" s="15" t="s">
        <v>162</v>
      </c>
      <c r="D31" s="25" t="s">
        <v>100</v>
      </c>
      <c r="E31" s="17">
        <v>12</v>
      </c>
      <c r="F31" s="16">
        <v>550</v>
      </c>
      <c r="G31" s="16">
        <f t="shared" si="2"/>
        <v>6600</v>
      </c>
      <c r="H31" s="18"/>
      <c r="I31" s="18"/>
      <c r="J31" s="42" t="s">
        <v>163</v>
      </c>
    </row>
    <row r="32" s="2" customFormat="1" ht="20" customHeight="1" spans="1:10">
      <c r="A32" s="24"/>
      <c r="B32" s="14">
        <v>4</v>
      </c>
      <c r="C32" s="15" t="s">
        <v>164</v>
      </c>
      <c r="D32" s="17" t="s">
        <v>56</v>
      </c>
      <c r="E32" s="26">
        <v>3.019</v>
      </c>
      <c r="F32" s="16">
        <v>1080</v>
      </c>
      <c r="G32" s="16">
        <f>E32*F32</f>
        <v>3260.52</v>
      </c>
      <c r="H32" s="18"/>
      <c r="I32" s="18"/>
      <c r="J32" s="42" t="s">
        <v>165</v>
      </c>
    </row>
    <row r="33" s="2" customFormat="1" ht="20" customHeight="1" spans="1:10">
      <c r="A33" s="24"/>
      <c r="B33" s="11" t="s">
        <v>67</v>
      </c>
      <c r="C33" s="11"/>
      <c r="D33" s="25"/>
      <c r="E33" s="16"/>
      <c r="F33" s="16"/>
      <c r="G33" s="16">
        <f>SUM(G29:G32)</f>
        <v>11960.52</v>
      </c>
      <c r="H33" s="18"/>
      <c r="I33" s="18"/>
      <c r="J33" s="42"/>
    </row>
    <row r="34" s="2" customFormat="1" ht="20" customHeight="1" spans="1:10">
      <c r="A34" s="24"/>
      <c r="B34" s="10" t="s">
        <v>68</v>
      </c>
      <c r="C34" s="11" t="s">
        <v>166</v>
      </c>
      <c r="D34" s="25"/>
      <c r="E34" s="16"/>
      <c r="F34" s="16"/>
      <c r="G34" s="16"/>
      <c r="H34" s="18"/>
      <c r="I34" s="18"/>
      <c r="J34" s="42"/>
    </row>
    <row r="35" s="2" customFormat="1" ht="20" customHeight="1" spans="1:10">
      <c r="A35" s="24"/>
      <c r="B35" s="14">
        <v>1</v>
      </c>
      <c r="C35" s="15" t="s">
        <v>167</v>
      </c>
      <c r="D35" s="25" t="s">
        <v>56</v>
      </c>
      <c r="E35" s="17">
        <v>26</v>
      </c>
      <c r="F35" s="16">
        <v>90</v>
      </c>
      <c r="G35" s="16">
        <f t="shared" ref="G35:G37" si="3">F35*E35</f>
        <v>2340</v>
      </c>
      <c r="H35" s="18"/>
      <c r="I35" s="18"/>
      <c r="J35" s="42"/>
    </row>
    <row r="36" s="2" customFormat="1" ht="20" customHeight="1" spans="1:10">
      <c r="A36" s="24"/>
      <c r="B36" s="14">
        <v>2</v>
      </c>
      <c r="C36" s="15" t="s">
        <v>168</v>
      </c>
      <c r="D36" s="25" t="s">
        <v>56</v>
      </c>
      <c r="E36" s="17">
        <v>35.6</v>
      </c>
      <c r="F36" s="16">
        <v>102</v>
      </c>
      <c r="G36" s="16">
        <f t="shared" si="3"/>
        <v>3631.2</v>
      </c>
      <c r="H36" s="18"/>
      <c r="I36" s="18"/>
      <c r="J36" s="42"/>
    </row>
    <row r="37" s="2" customFormat="1" ht="20" customHeight="1" spans="1:10">
      <c r="A37" s="24"/>
      <c r="B37" s="14">
        <v>3</v>
      </c>
      <c r="C37" s="27" t="s">
        <v>169</v>
      </c>
      <c r="D37" s="25" t="s">
        <v>100</v>
      </c>
      <c r="E37" s="17">
        <v>1</v>
      </c>
      <c r="F37" s="16">
        <v>2600</v>
      </c>
      <c r="G37" s="16">
        <f t="shared" si="3"/>
        <v>2600</v>
      </c>
      <c r="H37" s="18"/>
      <c r="I37" s="18"/>
      <c r="J37" s="42" t="s">
        <v>170</v>
      </c>
    </row>
    <row r="38" s="2" customFormat="1" ht="20" customHeight="1" spans="1:10">
      <c r="A38" s="24"/>
      <c r="B38" s="11" t="s">
        <v>67</v>
      </c>
      <c r="C38" s="11"/>
      <c r="D38" s="16"/>
      <c r="E38" s="16"/>
      <c r="F38" s="17"/>
      <c r="G38" s="16">
        <f>SUM(G35:G37)</f>
        <v>8571.2</v>
      </c>
      <c r="H38" s="18"/>
      <c r="I38" s="18"/>
      <c r="J38" s="43"/>
    </row>
    <row r="39" s="2" customFormat="1" ht="20" customHeight="1" spans="1:10">
      <c r="A39" s="24"/>
      <c r="B39" s="14" t="s">
        <v>80</v>
      </c>
      <c r="C39" s="15" t="s">
        <v>171</v>
      </c>
      <c r="D39" s="16"/>
      <c r="E39" s="16"/>
      <c r="F39" s="17"/>
      <c r="G39" s="16"/>
      <c r="H39" s="18"/>
      <c r="I39" s="18"/>
      <c r="J39" s="43"/>
    </row>
    <row r="40" s="2" customFormat="1" ht="20" customHeight="1" spans="1:10">
      <c r="A40" s="24"/>
      <c r="B40" s="14">
        <v>1</v>
      </c>
      <c r="C40" s="15" t="s">
        <v>172</v>
      </c>
      <c r="D40" s="25" t="s">
        <v>56</v>
      </c>
      <c r="E40" s="17">
        <v>403</v>
      </c>
      <c r="F40" s="16">
        <v>45</v>
      </c>
      <c r="G40" s="16">
        <f>F40*E40</f>
        <v>18135</v>
      </c>
      <c r="H40" s="18"/>
      <c r="I40" s="18"/>
      <c r="J40" s="43"/>
    </row>
    <row r="41" s="2" customFormat="1" ht="20" customHeight="1" spans="1:10">
      <c r="A41" s="24"/>
      <c r="B41" s="11" t="s">
        <v>67</v>
      </c>
      <c r="C41" s="11"/>
      <c r="D41" s="16"/>
      <c r="E41" s="16"/>
      <c r="F41" s="17"/>
      <c r="G41" s="16">
        <f>G40</f>
        <v>18135</v>
      </c>
      <c r="H41" s="18"/>
      <c r="I41" s="18"/>
      <c r="J41" s="43"/>
    </row>
    <row r="42" s="2" customFormat="1" ht="20" customHeight="1" spans="1:10">
      <c r="A42" s="24"/>
      <c r="B42" s="11" t="s">
        <v>173</v>
      </c>
      <c r="C42" s="11"/>
      <c r="D42" s="16"/>
      <c r="E42" s="17"/>
      <c r="F42" s="16"/>
      <c r="G42" s="16">
        <f>G33+G38+G41</f>
        <v>38666.72</v>
      </c>
      <c r="H42" s="18"/>
      <c r="I42" s="18"/>
      <c r="J42" s="43"/>
    </row>
    <row r="43" s="2" customFormat="1" ht="20" customHeight="1" spans="1:10">
      <c r="A43" s="28" t="s">
        <v>31</v>
      </c>
      <c r="B43" s="29"/>
      <c r="C43" s="30"/>
      <c r="D43" s="17" t="s">
        <v>130</v>
      </c>
      <c r="E43" s="17"/>
      <c r="F43" s="16"/>
      <c r="G43" s="16">
        <f>(G45+G42+G25)*0.002</f>
        <v>179.6115783</v>
      </c>
      <c r="H43" s="31"/>
      <c r="I43" s="31"/>
      <c r="J43" s="45"/>
    </row>
    <row r="44" s="2" customFormat="1" ht="20" customHeight="1" spans="1:10">
      <c r="A44" s="28" t="s">
        <v>32</v>
      </c>
      <c r="B44" s="29"/>
      <c r="C44" s="30"/>
      <c r="D44" s="17" t="s">
        <v>130</v>
      </c>
      <c r="E44" s="17"/>
      <c r="F44" s="16"/>
      <c r="G44" s="16">
        <v>3000</v>
      </c>
      <c r="H44" s="31"/>
      <c r="I44" s="31"/>
      <c r="J44" s="45"/>
    </row>
    <row r="45" s="2" customFormat="1" ht="20" customHeight="1" spans="1:10">
      <c r="A45" s="24" t="s">
        <v>131</v>
      </c>
      <c r="B45" s="32"/>
      <c r="C45" s="32"/>
      <c r="D45" s="17"/>
      <c r="E45" s="17"/>
      <c r="F45" s="16"/>
      <c r="G45" s="16">
        <f>(G42+G25)*1.5%</f>
        <v>1327.17915</v>
      </c>
      <c r="H45" s="31"/>
      <c r="I45" s="31"/>
      <c r="J45" s="42"/>
    </row>
    <row r="46" s="2" customFormat="1" ht="20" customHeight="1" spans="1:10">
      <c r="A46" s="33" t="s">
        <v>174</v>
      </c>
      <c r="B46" s="34"/>
      <c r="C46" s="34"/>
      <c r="D46" s="35"/>
      <c r="E46" s="35"/>
      <c r="F46" s="35"/>
      <c r="G46" s="36">
        <f>G25+G42+G43+G44+G45</f>
        <v>92985.4007283</v>
      </c>
      <c r="H46" s="37"/>
      <c r="I46" s="37"/>
      <c r="J46" s="46"/>
    </row>
    <row r="47" s="2" customFormat="1" ht="12" spans="10:10">
      <c r="J47" s="47"/>
    </row>
    <row r="48" s="2" customFormat="1" ht="12" spans="10:10">
      <c r="J48" s="47"/>
    </row>
    <row r="49" s="2" customFormat="1" ht="12" spans="10:10">
      <c r="J49" s="47"/>
    </row>
    <row r="50" s="2" customFormat="1" ht="12" spans="10:10">
      <c r="J50" s="47"/>
    </row>
    <row r="51" s="2" customFormat="1" ht="12" spans="10:10">
      <c r="J51" s="47"/>
    </row>
    <row r="52" s="2" customFormat="1" ht="12" spans="10:10">
      <c r="J52" s="47"/>
    </row>
    <row r="53" s="2" customFormat="1" ht="12" spans="10:10">
      <c r="J53" s="47"/>
    </row>
    <row r="54" s="2" customFormat="1" ht="12" spans="10:10">
      <c r="J54" s="47"/>
    </row>
    <row r="55" s="2" customFormat="1" ht="12" spans="10:10">
      <c r="J55" s="47"/>
    </row>
    <row r="56" s="2" customFormat="1" ht="12" spans="10:10">
      <c r="J56" s="47"/>
    </row>
    <row r="57" s="2" customFormat="1" ht="12" spans="10:10">
      <c r="J57" s="47"/>
    </row>
    <row r="58" s="2" customFormat="1" ht="12" spans="10:10">
      <c r="J58" s="47"/>
    </row>
    <row r="59" s="2" customFormat="1" ht="12" spans="10:10">
      <c r="J59" s="47"/>
    </row>
    <row r="60" s="2" customFormat="1" ht="12" spans="10:10">
      <c r="J60" s="47"/>
    </row>
    <row r="61" s="2" customFormat="1" ht="12" spans="10:10">
      <c r="J61" s="47"/>
    </row>
    <row r="62" s="2" customFormat="1" ht="12" spans="10:10">
      <c r="J62" s="47"/>
    </row>
    <row r="63" s="2" customFormat="1" ht="12" spans="10:10">
      <c r="J63" s="47"/>
    </row>
    <row r="64" s="2" customFormat="1" ht="12" spans="10:10">
      <c r="J64" s="47"/>
    </row>
    <row r="65" s="2" customFormat="1" ht="12" spans="10:10">
      <c r="J65" s="47"/>
    </row>
    <row r="66" s="2" customFormat="1" ht="12" spans="10:10">
      <c r="J66" s="47"/>
    </row>
    <row r="67" s="2" customFormat="1" ht="12" spans="10:10">
      <c r="J67" s="47"/>
    </row>
    <row r="68" s="2" customFormat="1" ht="12" spans="10:10">
      <c r="J68" s="47"/>
    </row>
    <row r="69" s="2" customFormat="1" ht="12" spans="10:10">
      <c r="J69" s="47"/>
    </row>
    <row r="70" s="2" customFormat="1" ht="12" spans="10:10">
      <c r="J70" s="47"/>
    </row>
    <row r="71" s="2" customFormat="1" ht="12" spans="10:10">
      <c r="J71" s="47"/>
    </row>
    <row r="72" s="2" customFormat="1" ht="12" spans="10:10">
      <c r="J72" s="47"/>
    </row>
    <row r="73" s="2" customFormat="1" ht="12" spans="10:10">
      <c r="J73" s="47"/>
    </row>
    <row r="74" s="2" customFormat="1" ht="12" spans="10:10">
      <c r="J74" s="47"/>
    </row>
    <row r="75" s="2" customFormat="1" ht="12" spans="10:10">
      <c r="J75" s="47"/>
    </row>
    <row r="76" s="2" customFormat="1" ht="12" spans="10:10">
      <c r="J76" s="47"/>
    </row>
    <row r="77" s="2" customFormat="1" ht="12" spans="10:10">
      <c r="J77" s="47"/>
    </row>
    <row r="78" s="2" customFormat="1" ht="12" spans="10:10">
      <c r="J78" s="47"/>
    </row>
    <row r="79" s="2" customFormat="1" ht="12" spans="10:10">
      <c r="J79" s="47"/>
    </row>
    <row r="80" s="2" customFormat="1" ht="12" spans="10:10">
      <c r="J80" s="47"/>
    </row>
    <row r="81" s="2" customFormat="1" ht="12" spans="10:10">
      <c r="J81" s="47"/>
    </row>
    <row r="82" s="2" customFormat="1" ht="12" spans="10:10">
      <c r="J82" s="47"/>
    </row>
    <row r="83" s="2" customFormat="1" ht="12" spans="10:10">
      <c r="J83" s="47"/>
    </row>
    <row r="84" s="2" customFormat="1" ht="12" spans="10:10">
      <c r="J84" s="47"/>
    </row>
    <row r="85" s="2" customFormat="1" ht="12" spans="10:10">
      <c r="J85" s="47"/>
    </row>
    <row r="86" s="2" customFormat="1" ht="12" spans="10:10">
      <c r="J86" s="47"/>
    </row>
    <row r="87" s="2" customFormat="1" ht="12" spans="10:10">
      <c r="J87" s="47"/>
    </row>
    <row r="88" s="2" customFormat="1" ht="12" spans="10:10">
      <c r="J88" s="47"/>
    </row>
    <row r="89" s="2" customFormat="1" ht="12" spans="10:10">
      <c r="J89" s="47"/>
    </row>
    <row r="90" s="2" customFormat="1" ht="12" spans="10:10">
      <c r="J90" s="47"/>
    </row>
  </sheetData>
  <sheetProtection password="E51C" sheet="1" objects="1"/>
  <mergeCells count="15">
    <mergeCell ref="B1:J1"/>
    <mergeCell ref="B13:C13"/>
    <mergeCell ref="B24:C24"/>
    <mergeCell ref="B25:C25"/>
    <mergeCell ref="B26:J26"/>
    <mergeCell ref="B33:C33"/>
    <mergeCell ref="B38:C38"/>
    <mergeCell ref="B41:C41"/>
    <mergeCell ref="B42:C42"/>
    <mergeCell ref="A43:C43"/>
    <mergeCell ref="A44:C44"/>
    <mergeCell ref="A45:C45"/>
    <mergeCell ref="A46:C46"/>
    <mergeCell ref="A3:A25"/>
    <mergeCell ref="A28:A42"/>
  </mergeCells>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清单说明</vt:lpstr>
      <vt:lpstr>汇总</vt:lpstr>
      <vt:lpstr>公开路</vt:lpstr>
      <vt:lpstr>集团路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浪浪1412405219</cp:lastModifiedBy>
  <dcterms:created xsi:type="dcterms:W3CDTF">2021-04-26T07:07:00Z</dcterms:created>
  <dcterms:modified xsi:type="dcterms:W3CDTF">2023-10-29T03:23:46Z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5624586C9068409F825775856EAAA113_13</vt:lpwstr>
  </property>
</Properties>
</file>